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ultoresingnova-my.sharepoint.com/personal/rfrances_ingnovaconsultores_com/Documents/INGNOVA/Trabajos/ANFFECC/Cálculos informe/"/>
    </mc:Choice>
  </mc:AlternateContent>
  <xr:revisionPtr revIDLastSave="195" documentId="8_{AA78F39D-E025-424A-BB1D-5FDC5D7BAE61}" xr6:coauthVersionLast="47" xr6:coauthVersionMax="47" xr10:uidLastSave="{43C3A213-12A6-40C9-870D-AB8E5764B586}"/>
  <bookViews>
    <workbookView xWindow="-28920" yWindow="-120" windowWidth="29040" windowHeight="15840" activeTab="1" xr2:uid="{B0A642DE-D18D-4646-83FE-A4DAE8762444}"/>
  </bookViews>
  <sheets>
    <sheet name="Datos instalaciones ANFFECC" sheetId="3" r:id="rId1"/>
    <sheet name="Cálculo agregad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Y44" i="3"/>
  <c r="X44" i="3"/>
  <c r="W44" i="3"/>
  <c r="V44" i="3"/>
  <c r="V29" i="3" s="1"/>
  <c r="U44" i="3"/>
  <c r="U29" i="3" s="1"/>
  <c r="U30" i="3" s="1"/>
  <c r="U34" i="3" s="1"/>
  <c r="T44" i="3"/>
  <c r="T29" i="3" s="1"/>
  <c r="T33" i="3" s="1"/>
  <c r="S44" i="3"/>
  <c r="S29" i="3" s="1"/>
  <c r="S33" i="3" s="1"/>
  <c r="R44" i="3"/>
  <c r="R29" i="3" s="1"/>
  <c r="R33" i="3" s="1"/>
  <c r="Q44" i="3"/>
  <c r="P44" i="3"/>
  <c r="O44" i="3"/>
  <c r="N44" i="3"/>
  <c r="N29" i="3" s="1"/>
  <c r="N30" i="3" s="1"/>
  <c r="N34" i="3" s="1"/>
  <c r="M44" i="3"/>
  <c r="M29" i="3" s="1"/>
  <c r="L44" i="3"/>
  <c r="K44" i="3"/>
  <c r="K29" i="3" s="1"/>
  <c r="J44" i="3"/>
  <c r="J29" i="3" s="1"/>
  <c r="J33" i="3" s="1"/>
  <c r="I44" i="3"/>
  <c r="I29" i="3" s="1"/>
  <c r="I33" i="3" s="1"/>
  <c r="H44" i="3"/>
  <c r="H29" i="3" s="1"/>
  <c r="H33" i="3" s="1"/>
  <c r="G44" i="3"/>
  <c r="F44" i="3"/>
  <c r="F29" i="3" s="1"/>
  <c r="F33" i="3" s="1"/>
  <c r="E44" i="3"/>
  <c r="E29" i="3" s="1"/>
  <c r="E30" i="3" s="1"/>
  <c r="E34" i="3" s="1"/>
  <c r="D44" i="3"/>
  <c r="D29" i="3" s="1"/>
  <c r="D30" i="3" s="1"/>
  <c r="D34" i="3" s="1"/>
  <c r="C44" i="3"/>
  <c r="C29" i="3" s="1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E43" i="3"/>
  <c r="D43" i="3"/>
  <c r="C43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Y41" i="3"/>
  <c r="Y45" i="3" s="1"/>
  <c r="X41" i="3"/>
  <c r="X45" i="3" s="1"/>
  <c r="W41" i="3"/>
  <c r="W45" i="3" s="1"/>
  <c r="V41" i="3"/>
  <c r="V45" i="3" s="1"/>
  <c r="U41" i="3"/>
  <c r="U45" i="3" s="1"/>
  <c r="T41" i="3"/>
  <c r="T45" i="3" s="1"/>
  <c r="S41" i="3"/>
  <c r="S45" i="3" s="1"/>
  <c r="R41" i="3"/>
  <c r="R45" i="3" s="1"/>
  <c r="Q41" i="3"/>
  <c r="Q45" i="3" s="1"/>
  <c r="P41" i="3"/>
  <c r="P45" i="3" s="1"/>
  <c r="O41" i="3"/>
  <c r="O45" i="3" s="1"/>
  <c r="N41" i="3"/>
  <c r="N45" i="3" s="1"/>
  <c r="M41" i="3"/>
  <c r="M45" i="3" s="1"/>
  <c r="L41" i="3"/>
  <c r="L45" i="3" s="1"/>
  <c r="K41" i="3"/>
  <c r="K45" i="3" s="1"/>
  <c r="J41" i="3"/>
  <c r="J45" i="3" s="1"/>
  <c r="I41" i="3"/>
  <c r="I45" i="3" s="1"/>
  <c r="H41" i="3"/>
  <c r="H45" i="3" s="1"/>
  <c r="G41" i="3"/>
  <c r="G45" i="3" s="1"/>
  <c r="E41" i="3"/>
  <c r="E45" i="3" s="1"/>
  <c r="D41" i="3"/>
  <c r="D45" i="3" s="1"/>
  <c r="C41" i="3"/>
  <c r="C45" i="3" s="1"/>
  <c r="Z40" i="3"/>
  <c r="F39" i="3"/>
  <c r="F43" i="3" s="1"/>
  <c r="Z38" i="3"/>
  <c r="Z37" i="3"/>
  <c r="Y33" i="3"/>
  <c r="X33" i="3"/>
  <c r="W33" i="3"/>
  <c r="Q33" i="3"/>
  <c r="P33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Y30" i="3"/>
  <c r="Y34" i="3" s="1"/>
  <c r="X30" i="3"/>
  <c r="X34" i="3" s="1"/>
  <c r="W30" i="3"/>
  <c r="W34" i="3" s="1"/>
  <c r="Q30" i="3"/>
  <c r="Q34" i="3" s="1"/>
  <c r="P30" i="3"/>
  <c r="P34" i="3" s="1"/>
  <c r="O29" i="3"/>
  <c r="O33" i="3" s="1"/>
  <c r="L29" i="3"/>
  <c r="L30" i="3" s="1"/>
  <c r="L34" i="3" s="1"/>
  <c r="G29" i="3"/>
  <c r="G33" i="3" s="1"/>
  <c r="Z28" i="3"/>
  <c r="Z27" i="3"/>
  <c r="Z26" i="3"/>
  <c r="Z49" i="3" s="1"/>
  <c r="Y22" i="3"/>
  <c r="X22" i="3"/>
  <c r="W22" i="3"/>
  <c r="Q22" i="3"/>
  <c r="P22" i="3"/>
  <c r="L22" i="3"/>
  <c r="Z20" i="3"/>
  <c r="F5" i="2" s="1"/>
  <c r="Z19" i="3"/>
  <c r="F4" i="2" s="1"/>
  <c r="Y15" i="3"/>
  <c r="X15" i="3"/>
  <c r="W15" i="3"/>
  <c r="Q15" i="3"/>
  <c r="P15" i="3"/>
  <c r="Z15" i="3" s="1"/>
  <c r="E7" i="2" s="1"/>
  <c r="L15" i="3"/>
  <c r="V13" i="3"/>
  <c r="Y8" i="3"/>
  <c r="X8" i="3"/>
  <c r="W8" i="3"/>
  <c r="Q8" i="3"/>
  <c r="P8" i="3"/>
  <c r="L8" i="3"/>
  <c r="Z6" i="3"/>
  <c r="D5" i="2" s="1"/>
  <c r="Z5" i="3"/>
  <c r="Z42" i="3" l="1"/>
  <c r="Z22" i="3"/>
  <c r="F7" i="2" s="1"/>
  <c r="M33" i="3"/>
  <c r="M30" i="3"/>
  <c r="M34" i="3" s="1"/>
  <c r="Z44" i="3"/>
  <c r="D4" i="2"/>
  <c r="Z50" i="3"/>
  <c r="Z54" i="3" s="1"/>
  <c r="Z31" i="3"/>
  <c r="Z32" i="3"/>
  <c r="U33" i="3"/>
  <c r="C33" i="3"/>
  <c r="C30" i="3"/>
  <c r="C34" i="3" s="1"/>
  <c r="K30" i="3"/>
  <c r="K34" i="3" s="1"/>
  <c r="K33" i="3"/>
  <c r="F30" i="3"/>
  <c r="F34" i="3" s="1"/>
  <c r="Z29" i="3"/>
  <c r="T30" i="3"/>
  <c r="T34" i="3" s="1"/>
  <c r="N33" i="3"/>
  <c r="Z8" i="3"/>
  <c r="D7" i="2" s="1"/>
  <c r="L33" i="3"/>
  <c r="D33" i="3"/>
  <c r="Z13" i="3"/>
  <c r="E33" i="3"/>
  <c r="V30" i="3"/>
  <c r="V34" i="3" s="1"/>
  <c r="V33" i="3"/>
  <c r="O30" i="3"/>
  <c r="O34" i="3" s="1"/>
  <c r="H30" i="3"/>
  <c r="H34" i="3" s="1"/>
  <c r="Z39" i="3"/>
  <c r="G30" i="3"/>
  <c r="G34" i="3" s="1"/>
  <c r="I30" i="3"/>
  <c r="I34" i="3" s="1"/>
  <c r="J30" i="3"/>
  <c r="J34" i="3" s="1"/>
  <c r="R30" i="3"/>
  <c r="R34" i="3" s="1"/>
  <c r="S30" i="3"/>
  <c r="S34" i="3" s="1"/>
  <c r="F41" i="3"/>
  <c r="F45" i="3" s="1"/>
  <c r="G7" i="2" l="1"/>
  <c r="E5" i="2"/>
  <c r="Z43" i="3"/>
  <c r="Z51" i="3"/>
  <c r="Z55" i="3" s="1"/>
  <c r="Z33" i="3"/>
  <c r="Z52" i="3"/>
  <c r="Z56" i="3" s="1"/>
  <c r="Z30" i="3"/>
  <c r="Z41" i="3"/>
  <c r="Z45" i="3" s="1"/>
  <c r="G4" i="2"/>
  <c r="Z34" i="3" l="1"/>
  <c r="Z53" i="3"/>
  <c r="Z57" i="3" s="1"/>
  <c r="Z14" i="3"/>
  <c r="Z7" i="3"/>
  <c r="Z21" i="3"/>
  <c r="G5" i="2"/>
  <c r="F6" i="2" l="1"/>
  <c r="Z23" i="3"/>
  <c r="F8" i="2" s="1"/>
  <c r="D6" i="2"/>
  <c r="Z9" i="3"/>
  <c r="D8" i="2" s="1"/>
  <c r="Z16" i="3"/>
  <c r="E8" i="2" s="1"/>
  <c r="E6" i="2"/>
  <c r="E10" i="2" l="1"/>
  <c r="G8" i="2"/>
  <c r="D9" i="2"/>
  <c r="D11" i="2"/>
  <c r="F11" i="2"/>
  <c r="F9" i="2"/>
  <c r="E11" i="2"/>
  <c r="E9" i="2"/>
  <c r="D10" i="2"/>
  <c r="G6" i="2"/>
  <c r="G10" i="2" s="1"/>
  <c r="F10" i="2"/>
  <c r="G11" i="2" l="1"/>
  <c r="G9" i="2"/>
</calcChain>
</file>

<file path=xl/sharedStrings.xml><?xml version="1.0" encoding="utf-8"?>
<sst xmlns="http://schemas.openxmlformats.org/spreadsheetml/2006/main" count="223" uniqueCount="57">
  <si>
    <t>coloresmalt</t>
  </si>
  <si>
    <t>cerfrit</t>
  </si>
  <si>
    <t>prodesco</t>
  </si>
  <si>
    <t>esmalglass</t>
  </si>
  <si>
    <t>endeka</t>
  </si>
  <si>
    <t>fritta</t>
  </si>
  <si>
    <t>colorobbia</t>
  </si>
  <si>
    <t>vidres</t>
  </si>
  <si>
    <t>ferro</t>
  </si>
  <si>
    <t>itaca</t>
  </si>
  <si>
    <t>kerafrit</t>
  </si>
  <si>
    <t>smalticeram</t>
  </si>
  <si>
    <t>esmaltes</t>
  </si>
  <si>
    <t>alfarben</t>
  </si>
  <si>
    <t>col cerámicos</t>
  </si>
  <si>
    <t>coloronda</t>
  </si>
  <si>
    <t>esmaldur</t>
  </si>
  <si>
    <t>torrecid</t>
  </si>
  <si>
    <t>vernis</t>
  </si>
  <si>
    <t>quimicer</t>
  </si>
  <si>
    <t>elcom</t>
  </si>
  <si>
    <t>cct</t>
  </si>
  <si>
    <t>olucha</t>
  </si>
  <si>
    <t>Consumo anual electricidad en Gwh</t>
  </si>
  <si>
    <t>Consumo anual electricidad en Gwh (sólo fritas-estimación)</t>
  </si>
  <si>
    <t>% consumo eléctrico destinado a fritas</t>
  </si>
  <si>
    <t>Consumo anual electricidad en Gwh (sólo secaderos - estimación-)</t>
  </si>
  <si>
    <t>DATOS FRITAS, SECADEROS Y COLORES REALES</t>
  </si>
  <si>
    <t>% consumo eléctrico destinado a secaderos</t>
  </si>
  <si>
    <t>% consumo eléctrico destinado a colores</t>
  </si>
  <si>
    <t>Otro consumo eléctrico</t>
  </si>
  <si>
    <t>% consumo eléctrico destinado a general</t>
  </si>
  <si>
    <t>DATOS  FRITAS Y SECADEROS REALES</t>
  </si>
  <si>
    <t>DATOS FRITAS REALES Y ESTIMADO RESTO EN BASE A PORCENTAJES 2020</t>
  </si>
  <si>
    <t>Consumo anual electricidad en Gwh solo fritas</t>
  </si>
  <si>
    <t xml:space="preserve">Consumo electricidad solo esmaltes </t>
  </si>
  <si>
    <t>Consumo electricidad solo colores</t>
  </si>
  <si>
    <r>
      <t xml:space="preserve">Consumo electricidad colores </t>
    </r>
    <r>
      <rPr>
        <b/>
        <sz val="11"/>
        <color rgb="FFFF0000"/>
        <rFont val="Calibri (Cuerpo)"/>
      </rPr>
      <t>(EN ROJO ESTIMADO ANFFECC)</t>
    </r>
  </si>
  <si>
    <t>2016-2018</t>
  </si>
  <si>
    <t>Período</t>
  </si>
  <si>
    <t>MEDIA 2019-2020</t>
  </si>
  <si>
    <t>Proceso fritas</t>
  </si>
  <si>
    <t>Total</t>
  </si>
  <si>
    <t>Proceso Esmaltes</t>
  </si>
  <si>
    <t>Proceso Colores</t>
  </si>
  <si>
    <t>Servicios generales</t>
  </si>
  <si>
    <t>Fabricación fritas</t>
  </si>
  <si>
    <t>Fabricación esmaltes</t>
  </si>
  <si>
    <t>Fabricación colores</t>
  </si>
  <si>
    <t>GWh</t>
  </si>
  <si>
    <t>% consumo eléctrico destinado a esmaltes</t>
  </si>
  <si>
    <t>Consumo anual electricidad proceso fritas</t>
  </si>
  <si>
    <t xml:space="preserve">Consumo electricidad proceso esmaltes </t>
  </si>
  <si>
    <t>Consumo electricidad proceso colores</t>
  </si>
  <si>
    <t>Consumo electricidad servicios generales</t>
  </si>
  <si>
    <t>Consumo anual electricidad total</t>
  </si>
  <si>
    <t>Consumo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</si>
</sst>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"/>
    <numFmt numFmtId="166" formatCode="#,##0.000"/>
    <numFmt numFmtId="167" formatCode="0.000"/>
  </numFmts>
  <fonts count="22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1F3864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1F386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2"/>
      <color theme="7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B050"/>
      <name val="Calibri"/>
      <family val="2"/>
      <scheme val="minor"/>
    </font>
    <font>
      <b/>
      <sz val="11"/>
      <color rgb="FFFF0000"/>
      <name val="Calibri (Cuerpo)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17">
    <xf numFmtId="0" fontId="0" fillId="0" borderId="0" xfId="0"/>
    <xf numFmtId="2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0" fillId="0" borderId="1" xfId="0" applyNumberFormat="1" applyBorder="1"/>
    <xf numFmtId="2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4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167" fontId="0" fillId="0" borderId="1" xfId="0" applyNumberFormat="1" applyBorder="1" applyAlignment="1">
      <alignment horizontal="center"/>
    </xf>
    <xf numFmtId="0" fontId="9" fillId="0" borderId="1" xfId="0" applyFont="1" applyBorder="1" applyAlignment="1">
      <alignment horizontal="left"/>
    </xf>
    <xf numFmtId="164" fontId="17" fillId="0" borderId="1" xfId="1" applyFont="1" applyBorder="1" applyAlignment="1">
      <alignment horizontal="left" vertical="center"/>
    </xf>
    <xf numFmtId="167" fontId="0" fillId="0" borderId="1" xfId="0" applyNumberFormat="1" applyBorder="1"/>
    <xf numFmtId="0" fontId="2" fillId="2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167" fontId="0" fillId="0" borderId="0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164" fontId="17" fillId="0" borderId="4" xfId="1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vertical="center"/>
    </xf>
    <xf numFmtId="167" fontId="0" fillId="0" borderId="1" xfId="0" applyNumberFormat="1" applyFont="1" applyBorder="1"/>
    <xf numFmtId="2" fontId="20" fillId="0" borderId="2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0" xfId="0" applyFont="1"/>
    <xf numFmtId="2" fontId="0" fillId="0" borderId="4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17" fillId="3" borderId="1" xfId="1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164" fontId="1" fillId="0" borderId="1" xfId="1" applyFont="1" applyBorder="1" applyAlignment="1">
      <alignment horizontal="left" vertical="center"/>
    </xf>
    <xf numFmtId="0" fontId="0" fillId="0" borderId="0" xfId="0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2" fontId="10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3" fillId="0" borderId="16" xfId="0" applyFont="1" applyBorder="1"/>
    <xf numFmtId="0" fontId="3" fillId="0" borderId="22" xfId="0" applyFon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25</xdr:row>
      <xdr:rowOff>0</xdr:rowOff>
    </xdr:from>
    <xdr:to>
      <xdr:col>8</xdr:col>
      <xdr:colOff>6350</xdr:colOff>
      <xdr:row>25</xdr:row>
      <xdr:rowOff>6350</xdr:rowOff>
    </xdr:to>
    <xdr:sp macro="" textlink="">
      <xdr:nvSpPr>
        <xdr:cNvPr id="2" name="AutoShape 1" descr="applewebdata://832F8369-A506-4E02-B8AE-0DCE39D90685/icons/ecblank.gif">
          <a:extLst>
            <a:ext uri="{FF2B5EF4-FFF2-40B4-BE49-F238E27FC236}">
              <a16:creationId xmlns:a16="http://schemas.microsoft.com/office/drawing/2014/main" id="{6BCF1EC0-454A-4654-9505-6D88B5F2E1F5}"/>
            </a:ext>
          </a:extLst>
        </xdr:cNvPr>
        <xdr:cNvSpPr>
          <a:spLocks noChangeAspect="1" noChangeArrowheads="1"/>
        </xdr:cNvSpPr>
      </xdr:nvSpPr>
      <xdr:spPr bwMode="auto">
        <a:xfrm>
          <a:off x="82296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25400</xdr:colOff>
      <xdr:row>25</xdr:row>
      <xdr:rowOff>0</xdr:rowOff>
    </xdr:from>
    <xdr:to>
      <xdr:col>8</xdr:col>
      <xdr:colOff>38100</xdr:colOff>
      <xdr:row>25</xdr:row>
      <xdr:rowOff>6350</xdr:rowOff>
    </xdr:to>
    <xdr:sp macro="" textlink="">
      <xdr:nvSpPr>
        <xdr:cNvPr id="3" name="AutoShape 2" descr="applewebdata://832F8369-A506-4E02-B8AE-0DCE39D90685/icons/ecblank.gif">
          <a:extLst>
            <a:ext uri="{FF2B5EF4-FFF2-40B4-BE49-F238E27FC236}">
              <a16:creationId xmlns:a16="http://schemas.microsoft.com/office/drawing/2014/main" id="{DB785815-3E8F-46ED-BB61-866D0629043A}"/>
            </a:ext>
          </a:extLst>
        </xdr:cNvPr>
        <xdr:cNvSpPr>
          <a:spLocks noChangeAspect="1" noChangeArrowheads="1"/>
        </xdr:cNvSpPr>
      </xdr:nvSpPr>
      <xdr:spPr bwMode="auto">
        <a:xfrm>
          <a:off x="82581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50800</xdr:colOff>
      <xdr:row>25</xdr:row>
      <xdr:rowOff>0</xdr:rowOff>
    </xdr:from>
    <xdr:to>
      <xdr:col>8</xdr:col>
      <xdr:colOff>63500</xdr:colOff>
      <xdr:row>25</xdr:row>
      <xdr:rowOff>6350</xdr:rowOff>
    </xdr:to>
    <xdr:sp macro="" textlink="">
      <xdr:nvSpPr>
        <xdr:cNvPr id="4" name="AutoShape 3" descr="applewebdata://832F8369-A506-4E02-B8AE-0DCE39D90685/icons/ecblank.gif">
          <a:extLst>
            <a:ext uri="{FF2B5EF4-FFF2-40B4-BE49-F238E27FC236}">
              <a16:creationId xmlns:a16="http://schemas.microsoft.com/office/drawing/2014/main" id="{97F2E784-77E9-497D-9858-5FBBF0D2E30B}"/>
            </a:ext>
          </a:extLst>
        </xdr:cNvPr>
        <xdr:cNvSpPr>
          <a:spLocks noChangeAspect="1" noChangeArrowheads="1"/>
        </xdr:cNvSpPr>
      </xdr:nvSpPr>
      <xdr:spPr bwMode="auto">
        <a:xfrm>
          <a:off x="8277225" y="705802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76200</xdr:colOff>
      <xdr:row>25</xdr:row>
      <xdr:rowOff>0</xdr:rowOff>
    </xdr:from>
    <xdr:to>
      <xdr:col>8</xdr:col>
      <xdr:colOff>82550</xdr:colOff>
      <xdr:row>25</xdr:row>
      <xdr:rowOff>6350</xdr:rowOff>
    </xdr:to>
    <xdr:sp macro="" textlink="">
      <xdr:nvSpPr>
        <xdr:cNvPr id="5" name="AutoShape 4" descr="applewebdata://832F8369-A506-4E02-B8AE-0DCE39D90685/icons/ecblank.gif">
          <a:extLst>
            <a:ext uri="{FF2B5EF4-FFF2-40B4-BE49-F238E27FC236}">
              <a16:creationId xmlns:a16="http://schemas.microsoft.com/office/drawing/2014/main" id="{D59DBD2A-2C47-4973-9BA7-C794A56EF46D}"/>
            </a:ext>
          </a:extLst>
        </xdr:cNvPr>
        <xdr:cNvSpPr>
          <a:spLocks noChangeAspect="1" noChangeArrowheads="1"/>
        </xdr:cNvSpPr>
      </xdr:nvSpPr>
      <xdr:spPr bwMode="auto">
        <a:xfrm>
          <a:off x="83058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101600</xdr:colOff>
      <xdr:row>25</xdr:row>
      <xdr:rowOff>0</xdr:rowOff>
    </xdr:from>
    <xdr:to>
      <xdr:col>8</xdr:col>
      <xdr:colOff>114300</xdr:colOff>
      <xdr:row>25</xdr:row>
      <xdr:rowOff>6350</xdr:rowOff>
    </xdr:to>
    <xdr:sp macro="" textlink="">
      <xdr:nvSpPr>
        <xdr:cNvPr id="6" name="AutoShape 5" descr="applewebdata://832F8369-A506-4E02-B8AE-0DCE39D90685/icons/ecblank.gif">
          <a:extLst>
            <a:ext uri="{FF2B5EF4-FFF2-40B4-BE49-F238E27FC236}">
              <a16:creationId xmlns:a16="http://schemas.microsoft.com/office/drawing/2014/main" id="{1FFD7C42-1AB2-4AE4-B6FA-535C9B9544DD}"/>
            </a:ext>
          </a:extLst>
        </xdr:cNvPr>
        <xdr:cNvSpPr>
          <a:spLocks noChangeAspect="1" noChangeArrowheads="1"/>
        </xdr:cNvSpPr>
      </xdr:nvSpPr>
      <xdr:spPr bwMode="auto">
        <a:xfrm>
          <a:off x="83343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127000</xdr:colOff>
      <xdr:row>25</xdr:row>
      <xdr:rowOff>0</xdr:rowOff>
    </xdr:from>
    <xdr:to>
      <xdr:col>8</xdr:col>
      <xdr:colOff>139700</xdr:colOff>
      <xdr:row>25</xdr:row>
      <xdr:rowOff>6350</xdr:rowOff>
    </xdr:to>
    <xdr:sp macro="" textlink="">
      <xdr:nvSpPr>
        <xdr:cNvPr id="7" name="AutoShape 6" descr="applewebdata://832F8369-A506-4E02-B8AE-0DCE39D90685/icons/ecblank.gif">
          <a:extLst>
            <a:ext uri="{FF2B5EF4-FFF2-40B4-BE49-F238E27FC236}">
              <a16:creationId xmlns:a16="http://schemas.microsoft.com/office/drawing/2014/main" id="{99BE9BD4-BE47-43A7-9B84-8EF978C33086}"/>
            </a:ext>
          </a:extLst>
        </xdr:cNvPr>
        <xdr:cNvSpPr>
          <a:spLocks noChangeAspect="1" noChangeArrowheads="1"/>
        </xdr:cNvSpPr>
      </xdr:nvSpPr>
      <xdr:spPr bwMode="auto">
        <a:xfrm>
          <a:off x="8353425" y="705802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152400</xdr:colOff>
      <xdr:row>25</xdr:row>
      <xdr:rowOff>0</xdr:rowOff>
    </xdr:from>
    <xdr:to>
      <xdr:col>8</xdr:col>
      <xdr:colOff>158750</xdr:colOff>
      <xdr:row>25</xdr:row>
      <xdr:rowOff>6350</xdr:rowOff>
    </xdr:to>
    <xdr:sp macro="" textlink="">
      <xdr:nvSpPr>
        <xdr:cNvPr id="8" name="AutoShape 7" descr="applewebdata://832F8369-A506-4E02-B8AE-0DCE39D90685/icons/ecblank.gif">
          <a:extLst>
            <a:ext uri="{FF2B5EF4-FFF2-40B4-BE49-F238E27FC236}">
              <a16:creationId xmlns:a16="http://schemas.microsoft.com/office/drawing/2014/main" id="{68903F1A-A62D-488D-90E3-8FBC3E8F98A2}"/>
            </a:ext>
          </a:extLst>
        </xdr:cNvPr>
        <xdr:cNvSpPr>
          <a:spLocks noChangeAspect="1" noChangeArrowheads="1"/>
        </xdr:cNvSpPr>
      </xdr:nvSpPr>
      <xdr:spPr bwMode="auto">
        <a:xfrm>
          <a:off x="83820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177800</xdr:colOff>
      <xdr:row>25</xdr:row>
      <xdr:rowOff>0</xdr:rowOff>
    </xdr:from>
    <xdr:to>
      <xdr:col>8</xdr:col>
      <xdr:colOff>190500</xdr:colOff>
      <xdr:row>25</xdr:row>
      <xdr:rowOff>6350</xdr:rowOff>
    </xdr:to>
    <xdr:sp macro="" textlink="">
      <xdr:nvSpPr>
        <xdr:cNvPr id="9" name="AutoShape 8" descr="applewebdata://832F8369-A506-4E02-B8AE-0DCE39D90685/icons/ecblank.gif">
          <a:extLst>
            <a:ext uri="{FF2B5EF4-FFF2-40B4-BE49-F238E27FC236}">
              <a16:creationId xmlns:a16="http://schemas.microsoft.com/office/drawing/2014/main" id="{5F0D0037-3A21-4F8A-A97D-E66111024E1D}"/>
            </a:ext>
          </a:extLst>
        </xdr:cNvPr>
        <xdr:cNvSpPr>
          <a:spLocks noChangeAspect="1" noChangeArrowheads="1"/>
        </xdr:cNvSpPr>
      </xdr:nvSpPr>
      <xdr:spPr bwMode="auto">
        <a:xfrm>
          <a:off x="84105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203200</xdr:colOff>
      <xdr:row>25</xdr:row>
      <xdr:rowOff>0</xdr:rowOff>
    </xdr:from>
    <xdr:to>
      <xdr:col>8</xdr:col>
      <xdr:colOff>215900</xdr:colOff>
      <xdr:row>25</xdr:row>
      <xdr:rowOff>6350</xdr:rowOff>
    </xdr:to>
    <xdr:sp macro="" textlink="">
      <xdr:nvSpPr>
        <xdr:cNvPr id="10" name="AutoShape 9" descr="applewebdata://832F8369-A506-4E02-B8AE-0DCE39D90685/icons/ecblank.gif">
          <a:extLst>
            <a:ext uri="{FF2B5EF4-FFF2-40B4-BE49-F238E27FC236}">
              <a16:creationId xmlns:a16="http://schemas.microsoft.com/office/drawing/2014/main" id="{0A3C2B4A-2E79-4269-8756-C304A3D95364}"/>
            </a:ext>
          </a:extLst>
        </xdr:cNvPr>
        <xdr:cNvSpPr>
          <a:spLocks noChangeAspect="1" noChangeArrowheads="1"/>
        </xdr:cNvSpPr>
      </xdr:nvSpPr>
      <xdr:spPr bwMode="auto">
        <a:xfrm>
          <a:off x="8429625" y="705802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228600</xdr:colOff>
      <xdr:row>25</xdr:row>
      <xdr:rowOff>0</xdr:rowOff>
    </xdr:from>
    <xdr:to>
      <xdr:col>8</xdr:col>
      <xdr:colOff>234950</xdr:colOff>
      <xdr:row>25</xdr:row>
      <xdr:rowOff>6350</xdr:rowOff>
    </xdr:to>
    <xdr:sp macro="" textlink="">
      <xdr:nvSpPr>
        <xdr:cNvPr id="11" name="AutoShape 10" descr="applewebdata://832F8369-A506-4E02-B8AE-0DCE39D90685/icons/ecblank.gif">
          <a:extLst>
            <a:ext uri="{FF2B5EF4-FFF2-40B4-BE49-F238E27FC236}">
              <a16:creationId xmlns:a16="http://schemas.microsoft.com/office/drawing/2014/main" id="{DDECD741-6160-49C4-88C6-76658552EBA1}"/>
            </a:ext>
          </a:extLst>
        </xdr:cNvPr>
        <xdr:cNvSpPr>
          <a:spLocks noChangeAspect="1" noChangeArrowheads="1"/>
        </xdr:cNvSpPr>
      </xdr:nvSpPr>
      <xdr:spPr bwMode="auto">
        <a:xfrm>
          <a:off x="84582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254000</xdr:colOff>
      <xdr:row>25</xdr:row>
      <xdr:rowOff>0</xdr:rowOff>
    </xdr:from>
    <xdr:to>
      <xdr:col>8</xdr:col>
      <xdr:colOff>266700</xdr:colOff>
      <xdr:row>25</xdr:row>
      <xdr:rowOff>6350</xdr:rowOff>
    </xdr:to>
    <xdr:sp macro="" textlink="">
      <xdr:nvSpPr>
        <xdr:cNvPr id="12" name="AutoShape 11" descr="applewebdata://832F8369-A506-4E02-B8AE-0DCE39D90685/icons/ecblank.gif">
          <a:extLst>
            <a:ext uri="{FF2B5EF4-FFF2-40B4-BE49-F238E27FC236}">
              <a16:creationId xmlns:a16="http://schemas.microsoft.com/office/drawing/2014/main" id="{0444711C-5B6C-4CCD-A968-DD514030A557}"/>
            </a:ext>
          </a:extLst>
        </xdr:cNvPr>
        <xdr:cNvSpPr>
          <a:spLocks noChangeAspect="1" noChangeArrowheads="1"/>
        </xdr:cNvSpPr>
      </xdr:nvSpPr>
      <xdr:spPr bwMode="auto">
        <a:xfrm>
          <a:off x="84867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279400</xdr:colOff>
      <xdr:row>25</xdr:row>
      <xdr:rowOff>0</xdr:rowOff>
    </xdr:from>
    <xdr:to>
      <xdr:col>8</xdr:col>
      <xdr:colOff>292100</xdr:colOff>
      <xdr:row>25</xdr:row>
      <xdr:rowOff>6350</xdr:rowOff>
    </xdr:to>
    <xdr:sp macro="" textlink="">
      <xdr:nvSpPr>
        <xdr:cNvPr id="13" name="AutoShape 12" descr="applewebdata://832F8369-A506-4E02-B8AE-0DCE39D90685/icons/ecblank.gif">
          <a:extLst>
            <a:ext uri="{FF2B5EF4-FFF2-40B4-BE49-F238E27FC236}">
              <a16:creationId xmlns:a16="http://schemas.microsoft.com/office/drawing/2014/main" id="{AB801003-ECEA-4C0A-AE2F-6B82B55111EA}"/>
            </a:ext>
          </a:extLst>
        </xdr:cNvPr>
        <xdr:cNvSpPr>
          <a:spLocks noChangeAspect="1" noChangeArrowheads="1"/>
        </xdr:cNvSpPr>
      </xdr:nvSpPr>
      <xdr:spPr bwMode="auto">
        <a:xfrm>
          <a:off x="8505825" y="705802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304800</xdr:colOff>
      <xdr:row>25</xdr:row>
      <xdr:rowOff>0</xdr:rowOff>
    </xdr:from>
    <xdr:to>
      <xdr:col>8</xdr:col>
      <xdr:colOff>311150</xdr:colOff>
      <xdr:row>25</xdr:row>
      <xdr:rowOff>6350</xdr:rowOff>
    </xdr:to>
    <xdr:sp macro="" textlink="">
      <xdr:nvSpPr>
        <xdr:cNvPr id="14" name="AutoShape 13" descr="applewebdata://832F8369-A506-4E02-B8AE-0DCE39D90685/icons/ecblank.gif">
          <a:extLst>
            <a:ext uri="{FF2B5EF4-FFF2-40B4-BE49-F238E27FC236}">
              <a16:creationId xmlns:a16="http://schemas.microsoft.com/office/drawing/2014/main" id="{CDB8C61A-37EC-42AF-A116-6A23CD5AD04F}"/>
            </a:ext>
          </a:extLst>
        </xdr:cNvPr>
        <xdr:cNvSpPr>
          <a:spLocks noChangeAspect="1" noChangeArrowheads="1"/>
        </xdr:cNvSpPr>
      </xdr:nvSpPr>
      <xdr:spPr bwMode="auto">
        <a:xfrm>
          <a:off x="85344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330200</xdr:colOff>
      <xdr:row>25</xdr:row>
      <xdr:rowOff>0</xdr:rowOff>
    </xdr:from>
    <xdr:to>
      <xdr:col>8</xdr:col>
      <xdr:colOff>342900</xdr:colOff>
      <xdr:row>25</xdr:row>
      <xdr:rowOff>6350</xdr:rowOff>
    </xdr:to>
    <xdr:sp macro="" textlink="">
      <xdr:nvSpPr>
        <xdr:cNvPr id="15" name="AutoShape 14" descr="applewebdata://832F8369-A506-4E02-B8AE-0DCE39D90685/icons/ecblank.gif">
          <a:extLst>
            <a:ext uri="{FF2B5EF4-FFF2-40B4-BE49-F238E27FC236}">
              <a16:creationId xmlns:a16="http://schemas.microsoft.com/office/drawing/2014/main" id="{5AD14F9A-99E9-4B29-8E68-A08D8020DC51}"/>
            </a:ext>
          </a:extLst>
        </xdr:cNvPr>
        <xdr:cNvSpPr>
          <a:spLocks noChangeAspect="1" noChangeArrowheads="1"/>
        </xdr:cNvSpPr>
      </xdr:nvSpPr>
      <xdr:spPr bwMode="auto">
        <a:xfrm>
          <a:off x="85629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355600</xdr:colOff>
      <xdr:row>25</xdr:row>
      <xdr:rowOff>0</xdr:rowOff>
    </xdr:from>
    <xdr:to>
      <xdr:col>8</xdr:col>
      <xdr:colOff>368300</xdr:colOff>
      <xdr:row>25</xdr:row>
      <xdr:rowOff>6350</xdr:rowOff>
    </xdr:to>
    <xdr:sp macro="" textlink="">
      <xdr:nvSpPr>
        <xdr:cNvPr id="16" name="AutoShape 15" descr="applewebdata://832F8369-A506-4E02-B8AE-0DCE39D90685/icons/ecblank.gif">
          <a:extLst>
            <a:ext uri="{FF2B5EF4-FFF2-40B4-BE49-F238E27FC236}">
              <a16:creationId xmlns:a16="http://schemas.microsoft.com/office/drawing/2014/main" id="{CB57A8F6-8266-4D07-A7CF-D8DDE76487D6}"/>
            </a:ext>
          </a:extLst>
        </xdr:cNvPr>
        <xdr:cNvSpPr>
          <a:spLocks noChangeAspect="1" noChangeArrowheads="1"/>
        </xdr:cNvSpPr>
      </xdr:nvSpPr>
      <xdr:spPr bwMode="auto">
        <a:xfrm>
          <a:off x="8582025" y="705802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381000</xdr:colOff>
      <xdr:row>25</xdr:row>
      <xdr:rowOff>0</xdr:rowOff>
    </xdr:from>
    <xdr:to>
      <xdr:col>8</xdr:col>
      <xdr:colOff>387350</xdr:colOff>
      <xdr:row>25</xdr:row>
      <xdr:rowOff>6350</xdr:rowOff>
    </xdr:to>
    <xdr:sp macro="" textlink="">
      <xdr:nvSpPr>
        <xdr:cNvPr id="17" name="AutoShape 16" descr="applewebdata://832F8369-A506-4E02-B8AE-0DCE39D90685/icons/ecblank.gif">
          <a:extLst>
            <a:ext uri="{FF2B5EF4-FFF2-40B4-BE49-F238E27FC236}">
              <a16:creationId xmlns:a16="http://schemas.microsoft.com/office/drawing/2014/main" id="{EC5D1CBE-E376-4237-9F61-18E6E3BC0CD1}"/>
            </a:ext>
          </a:extLst>
        </xdr:cNvPr>
        <xdr:cNvSpPr>
          <a:spLocks noChangeAspect="1" noChangeArrowheads="1"/>
        </xdr:cNvSpPr>
      </xdr:nvSpPr>
      <xdr:spPr bwMode="auto">
        <a:xfrm>
          <a:off x="8610600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406400</xdr:colOff>
      <xdr:row>25</xdr:row>
      <xdr:rowOff>0</xdr:rowOff>
    </xdr:from>
    <xdr:to>
      <xdr:col>8</xdr:col>
      <xdr:colOff>419100</xdr:colOff>
      <xdr:row>25</xdr:row>
      <xdr:rowOff>6350</xdr:rowOff>
    </xdr:to>
    <xdr:sp macro="" textlink="">
      <xdr:nvSpPr>
        <xdr:cNvPr id="18" name="AutoShape 17" descr="applewebdata://832F8369-A506-4E02-B8AE-0DCE39D90685/icons/ecblank.gif">
          <a:extLst>
            <a:ext uri="{FF2B5EF4-FFF2-40B4-BE49-F238E27FC236}">
              <a16:creationId xmlns:a16="http://schemas.microsoft.com/office/drawing/2014/main" id="{3EDC45A7-874E-4DC4-8458-A052B835DB4D}"/>
            </a:ext>
          </a:extLst>
        </xdr:cNvPr>
        <xdr:cNvSpPr>
          <a:spLocks noChangeAspect="1" noChangeArrowheads="1"/>
        </xdr:cNvSpPr>
      </xdr:nvSpPr>
      <xdr:spPr bwMode="auto">
        <a:xfrm>
          <a:off x="8639175" y="7058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C6F62-8E3D-4AAA-84CD-14703AD77775}">
  <dimension ref="B1:AH62"/>
  <sheetViews>
    <sheetView topLeftCell="A34" workbookViewId="0">
      <selection activeCell="F21" sqref="F21"/>
    </sheetView>
  </sheetViews>
  <sheetFormatPr baseColWidth="10" defaultRowHeight="14.5"/>
  <cols>
    <col min="1" max="1" width="5.36328125" customWidth="1"/>
    <col min="2" max="2" width="41.6328125" style="66" customWidth="1"/>
    <col min="3" max="6" width="10.90625" customWidth="1"/>
    <col min="7" max="7" width="12.81640625" customWidth="1"/>
    <col min="8" max="25" width="10.90625" customWidth="1"/>
    <col min="26" max="26" width="10.90625" style="70"/>
    <col min="27" max="27" width="51.81640625" customWidth="1"/>
    <col min="30" max="30" width="23.453125" customWidth="1"/>
    <col min="257" max="257" width="35.453125" customWidth="1"/>
    <col min="263" max="263" width="12.81640625" customWidth="1"/>
    <col min="513" max="513" width="35.453125" customWidth="1"/>
    <col min="519" max="519" width="12.81640625" customWidth="1"/>
    <col min="769" max="769" width="35.453125" customWidth="1"/>
    <col min="775" max="775" width="12.81640625" customWidth="1"/>
    <col min="1025" max="1025" width="35.453125" customWidth="1"/>
    <col min="1031" max="1031" width="12.81640625" customWidth="1"/>
    <col min="1281" max="1281" width="35.453125" customWidth="1"/>
    <col min="1287" max="1287" width="12.81640625" customWidth="1"/>
    <col min="1537" max="1537" width="35.453125" customWidth="1"/>
    <col min="1543" max="1543" width="12.81640625" customWidth="1"/>
    <col min="1793" max="1793" width="35.453125" customWidth="1"/>
    <col min="1799" max="1799" width="12.81640625" customWidth="1"/>
    <col min="2049" max="2049" width="35.453125" customWidth="1"/>
    <col min="2055" max="2055" width="12.81640625" customWidth="1"/>
    <col min="2305" max="2305" width="35.453125" customWidth="1"/>
    <col min="2311" max="2311" width="12.81640625" customWidth="1"/>
    <col min="2561" max="2561" width="35.453125" customWidth="1"/>
    <col min="2567" max="2567" width="12.81640625" customWidth="1"/>
    <col min="2817" max="2817" width="35.453125" customWidth="1"/>
    <col min="2823" max="2823" width="12.81640625" customWidth="1"/>
    <col min="3073" max="3073" width="35.453125" customWidth="1"/>
    <col min="3079" max="3079" width="12.81640625" customWidth="1"/>
    <col min="3329" max="3329" width="35.453125" customWidth="1"/>
    <col min="3335" max="3335" width="12.81640625" customWidth="1"/>
    <col min="3585" max="3585" width="35.453125" customWidth="1"/>
    <col min="3591" max="3591" width="12.81640625" customWidth="1"/>
    <col min="3841" max="3841" width="35.453125" customWidth="1"/>
    <col min="3847" max="3847" width="12.81640625" customWidth="1"/>
    <col min="4097" max="4097" width="35.453125" customWidth="1"/>
    <col min="4103" max="4103" width="12.81640625" customWidth="1"/>
    <col min="4353" max="4353" width="35.453125" customWidth="1"/>
    <col min="4359" max="4359" width="12.81640625" customWidth="1"/>
    <col min="4609" max="4609" width="35.453125" customWidth="1"/>
    <col min="4615" max="4615" width="12.81640625" customWidth="1"/>
    <col min="4865" max="4865" width="35.453125" customWidth="1"/>
    <col min="4871" max="4871" width="12.81640625" customWidth="1"/>
    <col min="5121" max="5121" width="35.453125" customWidth="1"/>
    <col min="5127" max="5127" width="12.81640625" customWidth="1"/>
    <col min="5377" max="5377" width="35.453125" customWidth="1"/>
    <col min="5383" max="5383" width="12.81640625" customWidth="1"/>
    <col min="5633" max="5633" width="35.453125" customWidth="1"/>
    <col min="5639" max="5639" width="12.81640625" customWidth="1"/>
    <col min="5889" max="5889" width="35.453125" customWidth="1"/>
    <col min="5895" max="5895" width="12.81640625" customWidth="1"/>
    <col min="6145" max="6145" width="35.453125" customWidth="1"/>
    <col min="6151" max="6151" width="12.81640625" customWidth="1"/>
    <col min="6401" max="6401" width="35.453125" customWidth="1"/>
    <col min="6407" max="6407" width="12.81640625" customWidth="1"/>
    <col min="6657" max="6657" width="35.453125" customWidth="1"/>
    <col min="6663" max="6663" width="12.81640625" customWidth="1"/>
    <col min="6913" max="6913" width="35.453125" customWidth="1"/>
    <col min="6919" max="6919" width="12.81640625" customWidth="1"/>
    <col min="7169" max="7169" width="35.453125" customWidth="1"/>
    <col min="7175" max="7175" width="12.81640625" customWidth="1"/>
    <col min="7425" max="7425" width="35.453125" customWidth="1"/>
    <col min="7431" max="7431" width="12.81640625" customWidth="1"/>
    <col min="7681" max="7681" width="35.453125" customWidth="1"/>
    <col min="7687" max="7687" width="12.81640625" customWidth="1"/>
    <col min="7937" max="7937" width="35.453125" customWidth="1"/>
    <col min="7943" max="7943" width="12.81640625" customWidth="1"/>
    <col min="8193" max="8193" width="35.453125" customWidth="1"/>
    <col min="8199" max="8199" width="12.81640625" customWidth="1"/>
    <col min="8449" max="8449" width="35.453125" customWidth="1"/>
    <col min="8455" max="8455" width="12.81640625" customWidth="1"/>
    <col min="8705" max="8705" width="35.453125" customWidth="1"/>
    <col min="8711" max="8711" width="12.81640625" customWidth="1"/>
    <col min="8961" max="8961" width="35.453125" customWidth="1"/>
    <col min="8967" max="8967" width="12.81640625" customWidth="1"/>
    <col min="9217" max="9217" width="35.453125" customWidth="1"/>
    <col min="9223" max="9223" width="12.81640625" customWidth="1"/>
    <col min="9473" max="9473" width="35.453125" customWidth="1"/>
    <col min="9479" max="9479" width="12.81640625" customWidth="1"/>
    <col min="9729" max="9729" width="35.453125" customWidth="1"/>
    <col min="9735" max="9735" width="12.81640625" customWidth="1"/>
    <col min="9985" max="9985" width="35.453125" customWidth="1"/>
    <col min="9991" max="9991" width="12.81640625" customWidth="1"/>
    <col min="10241" max="10241" width="35.453125" customWidth="1"/>
    <col min="10247" max="10247" width="12.81640625" customWidth="1"/>
    <col min="10497" max="10497" width="35.453125" customWidth="1"/>
    <col min="10503" max="10503" width="12.81640625" customWidth="1"/>
    <col min="10753" max="10753" width="35.453125" customWidth="1"/>
    <col min="10759" max="10759" width="12.81640625" customWidth="1"/>
    <col min="11009" max="11009" width="35.453125" customWidth="1"/>
    <col min="11015" max="11015" width="12.81640625" customWidth="1"/>
    <col min="11265" max="11265" width="35.453125" customWidth="1"/>
    <col min="11271" max="11271" width="12.81640625" customWidth="1"/>
    <col min="11521" max="11521" width="35.453125" customWidth="1"/>
    <col min="11527" max="11527" width="12.81640625" customWidth="1"/>
    <col min="11777" max="11777" width="35.453125" customWidth="1"/>
    <col min="11783" max="11783" width="12.81640625" customWidth="1"/>
    <col min="12033" max="12033" width="35.453125" customWidth="1"/>
    <col min="12039" max="12039" width="12.81640625" customWidth="1"/>
    <col min="12289" max="12289" width="35.453125" customWidth="1"/>
    <col min="12295" max="12295" width="12.81640625" customWidth="1"/>
    <col min="12545" max="12545" width="35.453125" customWidth="1"/>
    <col min="12551" max="12551" width="12.81640625" customWidth="1"/>
    <col min="12801" max="12801" width="35.453125" customWidth="1"/>
    <col min="12807" max="12807" width="12.81640625" customWidth="1"/>
    <col min="13057" max="13057" width="35.453125" customWidth="1"/>
    <col min="13063" max="13063" width="12.81640625" customWidth="1"/>
    <col min="13313" max="13313" width="35.453125" customWidth="1"/>
    <col min="13319" max="13319" width="12.81640625" customWidth="1"/>
    <col min="13569" max="13569" width="35.453125" customWidth="1"/>
    <col min="13575" max="13575" width="12.81640625" customWidth="1"/>
    <col min="13825" max="13825" width="35.453125" customWidth="1"/>
    <col min="13831" max="13831" width="12.81640625" customWidth="1"/>
    <col min="14081" max="14081" width="35.453125" customWidth="1"/>
    <col min="14087" max="14087" width="12.81640625" customWidth="1"/>
    <col min="14337" max="14337" width="35.453125" customWidth="1"/>
    <col min="14343" max="14343" width="12.81640625" customWidth="1"/>
    <col min="14593" max="14593" width="35.453125" customWidth="1"/>
    <col min="14599" max="14599" width="12.81640625" customWidth="1"/>
    <col min="14849" max="14849" width="35.453125" customWidth="1"/>
    <col min="14855" max="14855" width="12.81640625" customWidth="1"/>
    <col min="15105" max="15105" width="35.453125" customWidth="1"/>
    <col min="15111" max="15111" width="12.81640625" customWidth="1"/>
    <col min="15361" max="15361" width="35.453125" customWidth="1"/>
    <col min="15367" max="15367" width="12.81640625" customWidth="1"/>
    <col min="15617" max="15617" width="35.453125" customWidth="1"/>
    <col min="15623" max="15623" width="12.81640625" customWidth="1"/>
    <col min="15873" max="15873" width="35.453125" customWidth="1"/>
    <col min="15879" max="15879" width="12.81640625" customWidth="1"/>
    <col min="16129" max="16129" width="35.453125" customWidth="1"/>
    <col min="16135" max="16135" width="12.81640625" customWidth="1"/>
  </cols>
  <sheetData>
    <row r="1" spans="2:28">
      <c r="AB1" s="59"/>
    </row>
    <row r="2" spans="2:28">
      <c r="AB2" s="59"/>
    </row>
    <row r="3" spans="2:28">
      <c r="AB3" s="59"/>
    </row>
    <row r="4" spans="2:28">
      <c r="B4" s="5">
        <v>2016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2" t="s">
        <v>7</v>
      </c>
      <c r="K4" s="2" t="s">
        <v>8</v>
      </c>
      <c r="L4" s="3" t="s">
        <v>9</v>
      </c>
      <c r="M4" s="1" t="s">
        <v>10</v>
      </c>
      <c r="N4" s="1" t="s">
        <v>11</v>
      </c>
      <c r="O4" s="1" t="s">
        <v>12</v>
      </c>
      <c r="P4" s="3" t="s">
        <v>13</v>
      </c>
      <c r="Q4" s="3" t="s">
        <v>14</v>
      </c>
      <c r="R4" s="1" t="s">
        <v>15</v>
      </c>
      <c r="S4" s="1" t="s">
        <v>16</v>
      </c>
      <c r="T4" s="1" t="s">
        <v>17</v>
      </c>
      <c r="U4" s="1" t="s">
        <v>18</v>
      </c>
      <c r="V4" s="1" t="s">
        <v>19</v>
      </c>
      <c r="W4" s="4" t="s">
        <v>20</v>
      </c>
      <c r="X4" s="3" t="s">
        <v>21</v>
      </c>
      <c r="Y4" s="3" t="s">
        <v>22</v>
      </c>
      <c r="Z4" s="65" t="s">
        <v>49</v>
      </c>
      <c r="AA4" s="5">
        <v>2016</v>
      </c>
      <c r="AB4" s="60" t="s">
        <v>33</v>
      </c>
    </row>
    <row r="5" spans="2:28">
      <c r="B5" s="41" t="s">
        <v>55</v>
      </c>
      <c r="C5" s="6">
        <v>2.62</v>
      </c>
      <c r="D5" s="6">
        <v>2.7314799999999999</v>
      </c>
      <c r="E5" s="6">
        <v>0.40899999999999997</v>
      </c>
      <c r="F5" s="7">
        <v>19.3</v>
      </c>
      <c r="G5" s="7">
        <v>11.57</v>
      </c>
      <c r="H5" s="6">
        <v>15</v>
      </c>
      <c r="I5" s="6">
        <v>23</v>
      </c>
      <c r="J5" s="61">
        <v>5.68</v>
      </c>
      <c r="K5" s="6">
        <v>62.6</v>
      </c>
      <c r="L5" s="6">
        <v>33.6</v>
      </c>
      <c r="M5" s="8">
        <v>3.2</v>
      </c>
      <c r="N5" s="9">
        <v>2.2999999999999998</v>
      </c>
      <c r="O5" s="7">
        <v>3.02</v>
      </c>
      <c r="P5" s="7">
        <v>13.8</v>
      </c>
      <c r="Q5" s="6">
        <v>2.0699999999999998</v>
      </c>
      <c r="R5" s="7">
        <v>4.99</v>
      </c>
      <c r="S5" s="6">
        <v>2.1</v>
      </c>
      <c r="T5" s="6">
        <v>13.7</v>
      </c>
      <c r="U5" s="6">
        <v>2.54</v>
      </c>
      <c r="V5" s="10">
        <v>3.552</v>
      </c>
      <c r="W5" s="7">
        <v>1.52E-2</v>
      </c>
      <c r="X5" s="11">
        <v>2.8570000000000002</v>
      </c>
      <c r="Y5" s="11">
        <v>0.7</v>
      </c>
      <c r="Z5" s="71">
        <f>SUM(C5:Y5)</f>
        <v>231.35467999999997</v>
      </c>
      <c r="AA5" s="41" t="s">
        <v>23</v>
      </c>
      <c r="AB5" s="59"/>
    </row>
    <row r="6" spans="2:28">
      <c r="B6" s="41" t="s">
        <v>51</v>
      </c>
      <c r="C6" s="6">
        <v>1.75</v>
      </c>
      <c r="D6" s="6">
        <v>1.9119999999999999</v>
      </c>
      <c r="E6" s="14"/>
      <c r="F6" s="7">
        <v>14.6</v>
      </c>
      <c r="G6" s="6">
        <v>4.5999999999999996</v>
      </c>
      <c r="H6" s="6">
        <v>6</v>
      </c>
      <c r="I6" s="6">
        <v>5</v>
      </c>
      <c r="J6" s="61">
        <v>1.1299999999999999</v>
      </c>
      <c r="K6" s="6">
        <v>40</v>
      </c>
      <c r="L6" s="6"/>
      <c r="M6" s="6">
        <v>1.18</v>
      </c>
      <c r="N6" s="9">
        <v>1.2</v>
      </c>
      <c r="O6" s="7">
        <v>2.117</v>
      </c>
      <c r="P6" s="6"/>
      <c r="Q6" s="9"/>
      <c r="R6" s="7">
        <v>3.24</v>
      </c>
      <c r="S6" s="6">
        <v>1.9</v>
      </c>
      <c r="T6" s="6">
        <v>9.8000000000000007</v>
      </c>
      <c r="U6" s="11">
        <v>2</v>
      </c>
      <c r="V6" s="10">
        <v>2.5670000000000002</v>
      </c>
      <c r="W6" s="6"/>
      <c r="X6" s="6"/>
      <c r="Y6" s="6"/>
      <c r="Z6" s="71">
        <f>SUM(C6:Y6)</f>
        <v>98.996000000000009</v>
      </c>
      <c r="AA6" s="41" t="s">
        <v>34</v>
      </c>
      <c r="AB6" s="59"/>
    </row>
    <row r="7" spans="2:28">
      <c r="B7" s="77" t="s">
        <v>52</v>
      </c>
      <c r="C7" s="6"/>
      <c r="D7" s="6"/>
      <c r="E7" s="1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72">
        <f>Z5*$Z$55/100</f>
        <v>25.070216418278978</v>
      </c>
      <c r="AA7" s="13" t="s">
        <v>35</v>
      </c>
      <c r="AB7" s="59"/>
    </row>
    <row r="8" spans="2:28">
      <c r="B8" s="13" t="s">
        <v>53</v>
      </c>
      <c r="C8" s="6"/>
      <c r="D8" s="6"/>
      <c r="E8" s="16"/>
      <c r="F8" s="15"/>
      <c r="G8" s="15"/>
      <c r="H8" s="15"/>
      <c r="I8" s="15"/>
      <c r="J8" s="15"/>
      <c r="K8" s="15"/>
      <c r="L8" s="15">
        <f>L5</f>
        <v>33.6</v>
      </c>
      <c r="M8" s="6"/>
      <c r="N8" s="9"/>
      <c r="O8" s="7"/>
      <c r="P8" s="15">
        <f>P5</f>
        <v>13.8</v>
      </c>
      <c r="Q8" s="15">
        <f>Q5</f>
        <v>2.0699999999999998</v>
      </c>
      <c r="R8" s="7"/>
      <c r="S8" s="6"/>
      <c r="T8" s="6"/>
      <c r="U8" s="11"/>
      <c r="V8" s="10"/>
      <c r="W8" s="15">
        <f>W5</f>
        <v>1.52E-2</v>
      </c>
      <c r="X8" s="15">
        <f>X5</f>
        <v>2.8570000000000002</v>
      </c>
      <c r="Y8" s="15">
        <f>Y5</f>
        <v>0.7</v>
      </c>
      <c r="Z8" s="71">
        <f>SUM(C8:Y8)</f>
        <v>53.042200000000008</v>
      </c>
      <c r="AA8" s="13" t="s">
        <v>36</v>
      </c>
      <c r="AB8" s="59"/>
    </row>
    <row r="9" spans="2:28">
      <c r="B9" s="77" t="s">
        <v>54</v>
      </c>
      <c r="Z9" s="72">
        <f>Z5-Z6-Z7-Z8</f>
        <v>54.246263581720982</v>
      </c>
      <c r="AA9" s="13" t="s">
        <v>30</v>
      </c>
    </row>
    <row r="10" spans="2:28">
      <c r="B10" s="67"/>
      <c r="C10" s="16"/>
      <c r="D10" s="16"/>
      <c r="E10" s="21"/>
      <c r="F10" s="19"/>
      <c r="G10" s="22"/>
      <c r="H10" s="19"/>
      <c r="I10" s="16"/>
      <c r="J10" s="16"/>
      <c r="K10" s="16"/>
      <c r="L10" s="23"/>
      <c r="M10" s="19"/>
      <c r="N10" s="19"/>
      <c r="O10" s="20"/>
      <c r="P10" s="16"/>
      <c r="Q10" s="16"/>
      <c r="R10" s="16"/>
      <c r="S10" s="20"/>
      <c r="T10" s="19"/>
      <c r="U10" s="16"/>
      <c r="V10" s="16"/>
      <c r="W10" s="16"/>
      <c r="X10" s="16"/>
      <c r="Y10" s="16"/>
      <c r="Z10" s="73"/>
      <c r="AA10" s="17"/>
      <c r="AB10" s="59"/>
    </row>
    <row r="11" spans="2:28">
      <c r="B11" s="5">
        <v>2017</v>
      </c>
      <c r="C11" s="1" t="s">
        <v>0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6</v>
      </c>
      <c r="J11" s="2" t="s">
        <v>7</v>
      </c>
      <c r="K11" s="2" t="s">
        <v>8</v>
      </c>
      <c r="L11" s="3" t="s">
        <v>9</v>
      </c>
      <c r="M11" s="1" t="s">
        <v>10</v>
      </c>
      <c r="N11" s="1" t="s">
        <v>11</v>
      </c>
      <c r="O11" s="1" t="s">
        <v>12</v>
      </c>
      <c r="P11" s="3" t="s">
        <v>13</v>
      </c>
      <c r="Q11" s="3" t="s">
        <v>14</v>
      </c>
      <c r="R11" s="1" t="s">
        <v>15</v>
      </c>
      <c r="S11" s="1" t="s">
        <v>16</v>
      </c>
      <c r="T11" s="1" t="s">
        <v>17</v>
      </c>
      <c r="U11" s="1" t="s">
        <v>18</v>
      </c>
      <c r="V11" s="1" t="s">
        <v>19</v>
      </c>
      <c r="W11" s="4" t="s">
        <v>20</v>
      </c>
      <c r="X11" s="3" t="s">
        <v>21</v>
      </c>
      <c r="Y11" s="3" t="s">
        <v>22</v>
      </c>
      <c r="Z11" s="65" t="s">
        <v>49</v>
      </c>
      <c r="AA11" s="5">
        <v>2017</v>
      </c>
      <c r="AB11" s="60" t="s">
        <v>33</v>
      </c>
    </row>
    <row r="12" spans="2:28">
      <c r="B12" s="41" t="s">
        <v>55</v>
      </c>
      <c r="C12" s="7">
        <v>2.2599999999999998</v>
      </c>
      <c r="D12" s="54">
        <v>2.0898050000000001</v>
      </c>
      <c r="E12" s="7">
        <v>0.4</v>
      </c>
      <c r="F12" s="7">
        <v>19.600000000000001</v>
      </c>
      <c r="G12" s="7">
        <v>10.8</v>
      </c>
      <c r="H12" s="10">
        <v>15</v>
      </c>
      <c r="I12" s="7">
        <v>24</v>
      </c>
      <c r="J12" s="7">
        <v>5.97</v>
      </c>
      <c r="K12" s="61">
        <v>57.7</v>
      </c>
      <c r="L12" s="7">
        <v>36.5</v>
      </c>
      <c r="M12" s="26">
        <v>3.15</v>
      </c>
      <c r="N12" s="7">
        <v>2.2999999999999998</v>
      </c>
      <c r="O12" s="27">
        <v>3.25</v>
      </c>
      <c r="P12" s="6">
        <v>15.96</v>
      </c>
      <c r="Q12" s="28">
        <v>2.9699550000000001</v>
      </c>
      <c r="R12" s="29">
        <v>4.6239999999999997</v>
      </c>
      <c r="S12" s="10">
        <v>2.2000000000000002</v>
      </c>
      <c r="T12" s="58">
        <v>28.861000000000001</v>
      </c>
      <c r="U12" s="30">
        <v>2.9</v>
      </c>
      <c r="V12" s="7">
        <v>3.7010000000000001</v>
      </c>
      <c r="W12" s="7">
        <v>1.2500000000000001E-2</v>
      </c>
      <c r="X12" s="14">
        <v>5.96</v>
      </c>
      <c r="Y12" s="31">
        <v>0.8</v>
      </c>
      <c r="Z12" s="71">
        <v>251.00826000000001</v>
      </c>
      <c r="AA12" s="41" t="s">
        <v>23</v>
      </c>
      <c r="AB12" s="59"/>
    </row>
    <row r="13" spans="2:28">
      <c r="B13" s="41" t="s">
        <v>51</v>
      </c>
      <c r="C13" s="7">
        <v>0.7</v>
      </c>
      <c r="D13" s="54">
        <v>1.4628639999999999</v>
      </c>
      <c r="E13" s="6"/>
      <c r="F13" s="7">
        <v>17.3</v>
      </c>
      <c r="G13" s="7">
        <v>4.6500000000000004</v>
      </c>
      <c r="H13" s="10">
        <v>6</v>
      </c>
      <c r="I13" s="7">
        <v>6</v>
      </c>
      <c r="J13" s="10">
        <v>0.71</v>
      </c>
      <c r="K13" s="61">
        <v>33</v>
      </c>
      <c r="L13" s="9"/>
      <c r="M13" s="6">
        <v>1.23</v>
      </c>
      <c r="N13" s="7">
        <v>0.95</v>
      </c>
      <c r="O13" s="27">
        <v>1.3</v>
      </c>
      <c r="P13" s="9"/>
      <c r="Q13" s="28"/>
      <c r="R13" s="29">
        <v>3.0059999999999998</v>
      </c>
      <c r="S13" s="7">
        <v>2.2000000000000002</v>
      </c>
      <c r="T13" s="61">
        <v>10.8</v>
      </c>
      <c r="U13" s="6">
        <v>2.9</v>
      </c>
      <c r="V13" s="6">
        <f>V12*65%</f>
        <v>2.4056500000000001</v>
      </c>
      <c r="W13" s="7"/>
      <c r="X13" s="9"/>
      <c r="Y13" s="14"/>
      <c r="Z13" s="71">
        <f>SUM(C13:Y13)</f>
        <v>94.614514000000014</v>
      </c>
      <c r="AA13" s="41" t="s">
        <v>34</v>
      </c>
      <c r="AB13" s="59"/>
    </row>
    <row r="14" spans="2:28">
      <c r="B14" s="77" t="s">
        <v>52</v>
      </c>
      <c r="C14" s="6"/>
      <c r="D14" s="6"/>
      <c r="E14" s="7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72">
        <f>Z12*$Z$55/100</f>
        <v>27.199931295859841</v>
      </c>
      <c r="AA14" s="13" t="s">
        <v>35</v>
      </c>
      <c r="AB14" s="59"/>
    </row>
    <row r="15" spans="2:28">
      <c r="B15" s="13" t="s">
        <v>53</v>
      </c>
      <c r="C15" s="7"/>
      <c r="D15" s="24"/>
      <c r="E15" s="6"/>
      <c r="F15" s="7"/>
      <c r="G15" s="7"/>
      <c r="H15" s="10"/>
      <c r="I15" s="7"/>
      <c r="J15" s="10"/>
      <c r="K15" s="25"/>
      <c r="L15" s="7">
        <f>L12</f>
        <v>36.5</v>
      </c>
      <c r="M15" s="6"/>
      <c r="N15" s="7"/>
      <c r="O15" s="27"/>
      <c r="P15" s="7">
        <f>P12</f>
        <v>15.96</v>
      </c>
      <c r="Q15" s="7">
        <f>Q12</f>
        <v>2.9699550000000001</v>
      </c>
      <c r="R15" s="29"/>
      <c r="S15" s="7"/>
      <c r="T15" s="27"/>
      <c r="U15" s="6"/>
      <c r="V15" s="6"/>
      <c r="W15" s="7">
        <f>W12</f>
        <v>1.2500000000000001E-2</v>
      </c>
      <c r="X15" s="7">
        <f>X12</f>
        <v>5.96</v>
      </c>
      <c r="Y15" s="7">
        <f>Y12</f>
        <v>0.8</v>
      </c>
      <c r="Z15" s="71">
        <f>SUM(C15:Y15)</f>
        <v>62.202455</v>
      </c>
      <c r="AA15" s="13" t="s">
        <v>36</v>
      </c>
      <c r="AB15" s="59"/>
    </row>
    <row r="16" spans="2:28">
      <c r="B16" s="77" t="s">
        <v>54</v>
      </c>
      <c r="Z16" s="72">
        <f>Z12-Z13-Z14-Z15</f>
        <v>66.991359704140152</v>
      </c>
      <c r="AA16" s="13" t="s">
        <v>30</v>
      </c>
    </row>
    <row r="17" spans="2:28">
      <c r="B17" s="6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9"/>
      <c r="O17" s="16"/>
      <c r="P17" s="16"/>
      <c r="Q17" s="16"/>
      <c r="R17" s="16"/>
      <c r="S17" s="18"/>
      <c r="T17" s="19"/>
      <c r="U17" s="18"/>
      <c r="V17" s="16"/>
      <c r="W17" s="19"/>
      <c r="X17" s="16"/>
      <c r="Y17" s="16"/>
      <c r="Z17" s="73"/>
      <c r="AA17" s="17"/>
      <c r="AB17" s="59"/>
    </row>
    <row r="18" spans="2:28">
      <c r="B18" s="5">
        <v>2018</v>
      </c>
      <c r="C18" s="1" t="s">
        <v>0</v>
      </c>
      <c r="D18" s="1" t="s">
        <v>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2" t="s">
        <v>7</v>
      </c>
      <c r="K18" s="2" t="s">
        <v>8</v>
      </c>
      <c r="L18" s="3" t="s">
        <v>9</v>
      </c>
      <c r="M18" s="1" t="s">
        <v>10</v>
      </c>
      <c r="N18" s="1" t="s">
        <v>11</v>
      </c>
      <c r="O18" s="1" t="s">
        <v>12</v>
      </c>
      <c r="P18" s="3" t="s">
        <v>13</v>
      </c>
      <c r="Q18" s="3" t="s">
        <v>14</v>
      </c>
      <c r="R18" s="1" t="s">
        <v>15</v>
      </c>
      <c r="S18" s="1" t="s">
        <v>16</v>
      </c>
      <c r="T18" s="1" t="s">
        <v>17</v>
      </c>
      <c r="U18" s="1" t="s">
        <v>18</v>
      </c>
      <c r="V18" s="1" t="s">
        <v>19</v>
      </c>
      <c r="W18" s="4" t="s">
        <v>20</v>
      </c>
      <c r="X18" s="3" t="s">
        <v>21</v>
      </c>
      <c r="Y18" s="3" t="s">
        <v>22</v>
      </c>
      <c r="Z18" s="65" t="s">
        <v>49</v>
      </c>
      <c r="AA18" s="5">
        <v>2018</v>
      </c>
      <c r="AB18" s="60" t="s">
        <v>33</v>
      </c>
    </row>
    <row r="19" spans="2:28">
      <c r="B19" s="41" t="s">
        <v>55</v>
      </c>
      <c r="C19" s="7">
        <v>2.89</v>
      </c>
      <c r="D19" s="6">
        <v>1.7419519999999999</v>
      </c>
      <c r="E19" s="15">
        <v>0.434</v>
      </c>
      <c r="F19" s="7">
        <v>19.600000000000001</v>
      </c>
      <c r="G19" s="32">
        <v>14.881365000000001</v>
      </c>
      <c r="H19" s="6">
        <v>14.35</v>
      </c>
      <c r="I19" s="7">
        <v>26</v>
      </c>
      <c r="J19" s="6">
        <v>5.391</v>
      </c>
      <c r="K19" s="7">
        <v>58.8</v>
      </c>
      <c r="L19" s="7">
        <v>39.9</v>
      </c>
      <c r="M19" s="10">
        <v>2.85</v>
      </c>
      <c r="N19" s="7">
        <v>2.38</v>
      </c>
      <c r="O19" s="33">
        <v>3.6709999999999998</v>
      </c>
      <c r="P19" s="10">
        <v>14.22</v>
      </c>
      <c r="Q19" s="7">
        <v>1.9633259999999999</v>
      </c>
      <c r="R19" s="34">
        <v>4.4800000000000004</v>
      </c>
      <c r="S19" s="10">
        <v>2.2000000000000002</v>
      </c>
      <c r="T19" s="7">
        <v>15.01</v>
      </c>
      <c r="U19" s="14">
        <v>2.899</v>
      </c>
      <c r="V19" s="7">
        <v>4.0999999999999996</v>
      </c>
      <c r="W19" s="7">
        <v>1.2999999999999999E-2</v>
      </c>
      <c r="X19" s="14">
        <v>4.0179999999999998</v>
      </c>
      <c r="Y19" s="31">
        <v>0.8</v>
      </c>
      <c r="Z19" s="71">
        <f>SUM(C19:Y19)</f>
        <v>242.59264299999998</v>
      </c>
      <c r="AA19" s="41" t="s">
        <v>23</v>
      </c>
    </row>
    <row r="20" spans="2:28">
      <c r="B20" s="41" t="s">
        <v>51</v>
      </c>
      <c r="C20" s="7">
        <v>0.87</v>
      </c>
      <c r="D20" s="6">
        <v>1.2193659999999999</v>
      </c>
      <c r="E20" s="15"/>
      <c r="F20" s="7">
        <v>11.7</v>
      </c>
      <c r="G20" s="32">
        <v>5.4386070000000002</v>
      </c>
      <c r="H20" s="6">
        <v>5.0220000000000002</v>
      </c>
      <c r="I20" s="7">
        <v>9</v>
      </c>
      <c r="J20" s="6">
        <v>1.347</v>
      </c>
      <c r="K20" s="7">
        <v>35</v>
      </c>
      <c r="L20" s="7"/>
      <c r="M20" s="7">
        <v>0.77</v>
      </c>
      <c r="N20" s="7">
        <v>0.99</v>
      </c>
      <c r="O20" s="33">
        <v>1.468</v>
      </c>
      <c r="P20" s="7"/>
      <c r="Q20" s="9"/>
      <c r="R20" s="35">
        <v>2.9119999999999999</v>
      </c>
      <c r="S20" s="10">
        <v>2</v>
      </c>
      <c r="T20" s="7">
        <v>14.11</v>
      </c>
      <c r="U20" s="6">
        <v>1.6</v>
      </c>
      <c r="V20" s="7">
        <v>3.7</v>
      </c>
      <c r="W20" s="7"/>
      <c r="X20" s="6"/>
      <c r="Y20" s="31"/>
      <c r="Z20" s="71">
        <f>SUM(C20:Y20)</f>
        <v>97.146972999999988</v>
      </c>
      <c r="AA20" s="41" t="s">
        <v>34</v>
      </c>
    </row>
    <row r="21" spans="2:28">
      <c r="B21" s="77" t="s">
        <v>52</v>
      </c>
      <c r="C21" s="78"/>
      <c r="D21" s="78"/>
      <c r="E21" s="24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2">
        <f>Z19*$Z$55/100</f>
        <v>26.287992365195688</v>
      </c>
      <c r="AA21" s="13" t="s">
        <v>35</v>
      </c>
    </row>
    <row r="22" spans="2:28">
      <c r="B22" s="13" t="s">
        <v>53</v>
      </c>
      <c r="C22" s="7"/>
      <c r="D22" s="6"/>
      <c r="E22" s="6"/>
      <c r="F22" s="7"/>
      <c r="G22" s="32"/>
      <c r="H22" s="6"/>
      <c r="I22" s="7"/>
      <c r="J22" s="6"/>
      <c r="K22" s="7"/>
      <c r="L22" s="7">
        <f>L19</f>
        <v>39.9</v>
      </c>
      <c r="M22" s="7"/>
      <c r="N22" s="7"/>
      <c r="O22" s="33"/>
      <c r="P22" s="15">
        <f>P19</f>
        <v>14.22</v>
      </c>
      <c r="Q22" s="15">
        <f>Q19</f>
        <v>1.9633259999999999</v>
      </c>
      <c r="R22" s="35"/>
      <c r="S22" s="10"/>
      <c r="T22" s="7"/>
      <c r="U22" s="6"/>
      <c r="V22" s="7"/>
      <c r="W22" s="15">
        <f>W19</f>
        <v>1.2999999999999999E-2</v>
      </c>
      <c r="X22" s="15">
        <f>X19</f>
        <v>4.0179999999999998</v>
      </c>
      <c r="Y22" s="15">
        <f>Y19</f>
        <v>0.8</v>
      </c>
      <c r="Z22" s="71">
        <f>SUM(C22:Y22)</f>
        <v>60.914325999999996</v>
      </c>
      <c r="AA22" s="13" t="s">
        <v>36</v>
      </c>
    </row>
    <row r="23" spans="2:28">
      <c r="B23" s="77" t="s">
        <v>54</v>
      </c>
      <c r="C23" s="78"/>
      <c r="D23" s="24"/>
      <c r="E23" s="24"/>
      <c r="F23" s="78"/>
      <c r="G23" s="79"/>
      <c r="H23" s="24"/>
      <c r="I23" s="78"/>
      <c r="J23" s="24"/>
      <c r="K23" s="78"/>
      <c r="L23" s="78"/>
      <c r="M23" s="78"/>
      <c r="N23" s="78"/>
      <c r="O23" s="78"/>
      <c r="P23" s="24"/>
      <c r="Q23" s="24"/>
      <c r="R23" s="24"/>
      <c r="S23" s="78"/>
      <c r="T23" s="78"/>
      <c r="U23" s="24"/>
      <c r="V23" s="78"/>
      <c r="W23" s="24"/>
      <c r="X23" s="24"/>
      <c r="Y23" s="24"/>
      <c r="Z23" s="72">
        <f>Z19-Z20-Z21-Z22</f>
        <v>58.24335163480432</v>
      </c>
      <c r="AA23" s="13" t="s">
        <v>30</v>
      </c>
    </row>
    <row r="24" spans="2:28">
      <c r="B24" s="68"/>
      <c r="C24" s="18"/>
      <c r="D24" s="16"/>
      <c r="E24" s="20"/>
      <c r="F24" s="16"/>
      <c r="G24" s="19"/>
      <c r="H24" s="16"/>
      <c r="I24" s="16"/>
      <c r="J24" s="20"/>
      <c r="K24" s="16"/>
      <c r="L24" s="36"/>
      <c r="M24" s="36"/>
      <c r="N24" s="18"/>
      <c r="O24" s="16"/>
      <c r="P24" s="16"/>
      <c r="Q24" s="16"/>
      <c r="R24" s="19"/>
      <c r="S24" s="18"/>
      <c r="T24" s="16"/>
      <c r="U24" s="20"/>
      <c r="V24" s="16"/>
      <c r="W24" s="16"/>
      <c r="X24" s="16"/>
      <c r="Y24" s="16"/>
      <c r="Z24" s="73"/>
      <c r="AA24" s="17"/>
    </row>
    <row r="25" spans="2:28">
      <c r="B25" s="5">
        <v>2019</v>
      </c>
      <c r="C25" s="57" t="s">
        <v>0</v>
      </c>
      <c r="D25" s="1" t="s">
        <v>1</v>
      </c>
      <c r="E25" s="1" t="s">
        <v>2</v>
      </c>
      <c r="F25" s="1" t="s">
        <v>3</v>
      </c>
      <c r="G25" s="57" t="s">
        <v>4</v>
      </c>
      <c r="H25" s="1" t="s">
        <v>5</v>
      </c>
      <c r="I25" s="57" t="s">
        <v>6</v>
      </c>
      <c r="J25" s="2" t="s">
        <v>7</v>
      </c>
      <c r="K25" s="2" t="s">
        <v>8</v>
      </c>
      <c r="L25" s="3" t="s">
        <v>9</v>
      </c>
      <c r="M25" s="1" t="s">
        <v>10</v>
      </c>
      <c r="N25" s="1" t="s">
        <v>11</v>
      </c>
      <c r="O25" s="1" t="s">
        <v>12</v>
      </c>
      <c r="P25" s="3" t="s">
        <v>13</v>
      </c>
      <c r="Q25" s="37" t="s">
        <v>14</v>
      </c>
      <c r="R25" s="38" t="s">
        <v>15</v>
      </c>
      <c r="S25" s="38" t="s">
        <v>16</v>
      </c>
      <c r="T25" s="38" t="s">
        <v>17</v>
      </c>
      <c r="U25" s="38" t="s">
        <v>18</v>
      </c>
      <c r="V25" s="38" t="s">
        <v>19</v>
      </c>
      <c r="W25" s="37" t="s">
        <v>20</v>
      </c>
      <c r="X25" s="37" t="s">
        <v>21</v>
      </c>
      <c r="Y25" s="37" t="s">
        <v>22</v>
      </c>
      <c r="Z25" s="65" t="s">
        <v>49</v>
      </c>
      <c r="AA25" s="5">
        <v>2019</v>
      </c>
      <c r="AB25" t="s">
        <v>32</v>
      </c>
    </row>
    <row r="26" spans="2:28">
      <c r="B26" s="41" t="s">
        <v>55</v>
      </c>
      <c r="C26" s="14">
        <v>2.58</v>
      </c>
      <c r="D26" s="6">
        <v>1.458</v>
      </c>
      <c r="E26" s="15">
        <v>0.496</v>
      </c>
      <c r="F26" s="14">
        <v>18.97</v>
      </c>
      <c r="G26" s="39">
        <v>11.230506</v>
      </c>
      <c r="H26" s="7">
        <v>14</v>
      </c>
      <c r="I26" s="7">
        <v>28</v>
      </c>
      <c r="J26" s="40">
        <v>4.9290000000000003</v>
      </c>
      <c r="K26" s="7">
        <v>56.3</v>
      </c>
      <c r="L26" s="14">
        <v>39.1</v>
      </c>
      <c r="M26" s="6">
        <v>3.2195999999999998</v>
      </c>
      <c r="N26" s="14">
        <v>2.4</v>
      </c>
      <c r="O26" s="14">
        <v>3.1989999999999998</v>
      </c>
      <c r="P26" s="14">
        <v>6.18</v>
      </c>
      <c r="Q26" s="15">
        <v>2.4997820000000002</v>
      </c>
      <c r="R26" s="14">
        <v>4.1319999999999997</v>
      </c>
      <c r="S26" s="14">
        <v>2.1</v>
      </c>
      <c r="T26" s="7">
        <v>13.14</v>
      </c>
      <c r="U26" s="7">
        <v>2.7690000000000001</v>
      </c>
      <c r="V26" s="6">
        <v>4.6822109999999997</v>
      </c>
      <c r="W26" s="7">
        <v>1.14E-2</v>
      </c>
      <c r="X26" s="7">
        <v>3.86</v>
      </c>
      <c r="Y26" s="7">
        <v>7.0094000000000004E-2</v>
      </c>
      <c r="Z26" s="71">
        <f>SUM(C26:Y26)</f>
        <v>225.32659300000006</v>
      </c>
      <c r="AA26" s="41" t="s">
        <v>23</v>
      </c>
    </row>
    <row r="27" spans="2:28">
      <c r="B27" s="41" t="s">
        <v>51</v>
      </c>
      <c r="C27" s="14">
        <v>0.8</v>
      </c>
      <c r="D27" s="15">
        <v>1.0209999999999999</v>
      </c>
      <c r="E27" s="15"/>
      <c r="F27" s="14">
        <v>6.83</v>
      </c>
      <c r="G27" s="42">
        <v>3.8784729580000001</v>
      </c>
      <c r="H27" s="14">
        <v>6</v>
      </c>
      <c r="I27" s="7">
        <v>8</v>
      </c>
      <c r="J27" s="14">
        <v>1.7</v>
      </c>
      <c r="K27" s="7">
        <v>29.5</v>
      </c>
      <c r="L27" s="7"/>
      <c r="M27" s="15">
        <v>1.2556</v>
      </c>
      <c r="N27" s="14">
        <v>0.99</v>
      </c>
      <c r="O27" s="14">
        <v>2.2389999999999999</v>
      </c>
      <c r="P27" s="7"/>
      <c r="Q27" s="38"/>
      <c r="R27" s="14">
        <v>2.6859999999999999</v>
      </c>
      <c r="S27" s="14">
        <v>1.8</v>
      </c>
      <c r="T27" s="7">
        <v>12.35</v>
      </c>
      <c r="U27" s="14">
        <v>1.528</v>
      </c>
      <c r="V27" s="6">
        <v>3.6509999999999998</v>
      </c>
      <c r="W27" s="7"/>
      <c r="X27" s="6"/>
      <c r="Y27" s="31"/>
      <c r="Z27" s="71">
        <f>SUM(C27:Y27)</f>
        <v>84.229072958000003</v>
      </c>
      <c r="AA27" s="41" t="s">
        <v>24</v>
      </c>
    </row>
    <row r="28" spans="2:28">
      <c r="B28" s="13" t="s">
        <v>52</v>
      </c>
      <c r="C28" s="14">
        <v>0.14000000000000001</v>
      </c>
      <c r="D28" s="15">
        <v>8.0000000000000002E-3</v>
      </c>
      <c r="E28" s="15">
        <v>0.496</v>
      </c>
      <c r="F28" s="14">
        <v>12.14</v>
      </c>
      <c r="G28" s="42">
        <v>1.406535053</v>
      </c>
      <c r="H28" s="14">
        <v>1</v>
      </c>
      <c r="I28" s="7">
        <v>2.5</v>
      </c>
      <c r="J28" s="14">
        <v>2</v>
      </c>
      <c r="K28" s="7">
        <v>6.9</v>
      </c>
      <c r="L28" s="7"/>
      <c r="M28" s="15">
        <v>0</v>
      </c>
      <c r="N28" s="14">
        <v>1.41</v>
      </c>
      <c r="O28" s="14">
        <v>0.95899999999999996</v>
      </c>
      <c r="P28" s="7"/>
      <c r="Q28" s="38"/>
      <c r="R28" s="14">
        <v>1.446</v>
      </c>
      <c r="S28" s="14">
        <v>0.2</v>
      </c>
      <c r="T28" s="7">
        <v>0.20499999999999999</v>
      </c>
      <c r="U28" s="14">
        <v>1E-3</v>
      </c>
      <c r="V28" s="6">
        <v>5.2692999999999997E-2</v>
      </c>
      <c r="W28" s="7"/>
      <c r="X28" s="6"/>
      <c r="Y28" s="31"/>
      <c r="Z28" s="71">
        <f>SUM(C28:Y28)</f>
        <v>30.864228053000005</v>
      </c>
      <c r="AA28" s="43" t="s">
        <v>26</v>
      </c>
    </row>
    <row r="29" spans="2:28">
      <c r="B29" s="13" t="s">
        <v>53</v>
      </c>
      <c r="C29" s="24">
        <f>C26*C44%</f>
        <v>5.16E-2</v>
      </c>
      <c r="D29" s="54">
        <f t="shared" ref="D29:O29" si="0">D26*D44%</f>
        <v>0</v>
      </c>
      <c r="E29" s="54">
        <f t="shared" si="0"/>
        <v>0</v>
      </c>
      <c r="F29" s="54">
        <f t="shared" si="0"/>
        <v>0</v>
      </c>
      <c r="G29" s="24">
        <f t="shared" si="0"/>
        <v>2.7710280167597765</v>
      </c>
      <c r="H29" s="54">
        <f t="shared" si="0"/>
        <v>0</v>
      </c>
      <c r="I29" s="24">
        <f t="shared" si="0"/>
        <v>4.5139311339683585</v>
      </c>
      <c r="J29" s="54">
        <f t="shared" si="0"/>
        <v>0</v>
      </c>
      <c r="K29" s="54">
        <f t="shared" si="0"/>
        <v>0</v>
      </c>
      <c r="L29" s="61">
        <f t="shared" ref="L29" si="1">L26-(L27+L28)</f>
        <v>39.1</v>
      </c>
      <c r="M29" s="61">
        <f t="shared" si="0"/>
        <v>0</v>
      </c>
      <c r="N29" s="61">
        <f t="shared" si="0"/>
        <v>0</v>
      </c>
      <c r="O29" s="61">
        <f t="shared" si="0"/>
        <v>0</v>
      </c>
      <c r="P29" s="61">
        <v>6.18</v>
      </c>
      <c r="Q29" s="54">
        <v>2.4997820000000002</v>
      </c>
      <c r="R29" s="61">
        <f t="shared" ref="R29:V29" si="2">R26*R44%</f>
        <v>0</v>
      </c>
      <c r="S29" s="61">
        <f t="shared" si="2"/>
        <v>0</v>
      </c>
      <c r="T29" s="61">
        <f t="shared" si="2"/>
        <v>0</v>
      </c>
      <c r="U29" s="61">
        <f t="shared" si="2"/>
        <v>0</v>
      </c>
      <c r="V29" s="61">
        <f t="shared" si="2"/>
        <v>0</v>
      </c>
      <c r="W29" s="61">
        <v>1.14E-2</v>
      </c>
      <c r="X29" s="61">
        <v>3.86</v>
      </c>
      <c r="Y29" s="61">
        <v>7.0094000000000004E-2</v>
      </c>
      <c r="Z29" s="74">
        <f>SUM(C29:Y29)</f>
        <v>59.057835150728138</v>
      </c>
      <c r="AA29" s="13" t="s">
        <v>37</v>
      </c>
    </row>
    <row r="30" spans="2:28">
      <c r="B30" s="13" t="s">
        <v>54</v>
      </c>
      <c r="C30" s="15">
        <f>C26-(C27+C28+C29)</f>
        <v>1.5884</v>
      </c>
      <c r="D30" s="15">
        <f t="shared" ref="D30:Y30" si="3">D26-(D27+D28+D29)</f>
        <v>0.42900000000000005</v>
      </c>
      <c r="E30" s="15">
        <f t="shared" si="3"/>
        <v>0</v>
      </c>
      <c r="F30" s="15">
        <f t="shared" si="3"/>
        <v>0</v>
      </c>
      <c r="G30" s="15">
        <f t="shared" si="3"/>
        <v>3.1744699722402228</v>
      </c>
      <c r="H30" s="15">
        <f t="shared" si="3"/>
        <v>7</v>
      </c>
      <c r="I30" s="15">
        <f t="shared" si="3"/>
        <v>12.986068866031641</v>
      </c>
      <c r="J30" s="15">
        <f t="shared" si="3"/>
        <v>1.2290000000000001</v>
      </c>
      <c r="K30" s="15">
        <f t="shared" si="3"/>
        <v>19.899999999999999</v>
      </c>
      <c r="L30" s="15">
        <f t="shared" si="3"/>
        <v>0</v>
      </c>
      <c r="M30" s="15">
        <f t="shared" si="3"/>
        <v>1.9639999999999997</v>
      </c>
      <c r="N30" s="15">
        <f t="shared" si="3"/>
        <v>0</v>
      </c>
      <c r="O30" s="15">
        <f t="shared" si="3"/>
        <v>9.9999999999988987E-4</v>
      </c>
      <c r="P30" s="15">
        <f t="shared" si="3"/>
        <v>0</v>
      </c>
      <c r="Q30" s="15">
        <f t="shared" si="3"/>
        <v>0</v>
      </c>
      <c r="R30" s="15">
        <f t="shared" si="3"/>
        <v>0</v>
      </c>
      <c r="S30" s="15">
        <f t="shared" si="3"/>
        <v>0.10000000000000009</v>
      </c>
      <c r="T30" s="15">
        <f t="shared" si="3"/>
        <v>0.58500000000000085</v>
      </c>
      <c r="U30" s="15">
        <f t="shared" si="3"/>
        <v>1.2400000000000002</v>
      </c>
      <c r="V30" s="15">
        <f t="shared" si="3"/>
        <v>0.97851799999999978</v>
      </c>
      <c r="W30" s="15">
        <f t="shared" si="3"/>
        <v>0</v>
      </c>
      <c r="X30" s="15">
        <f t="shared" si="3"/>
        <v>0</v>
      </c>
      <c r="Y30" s="15">
        <f t="shared" si="3"/>
        <v>0</v>
      </c>
      <c r="Z30" s="71">
        <f>Z26-(Z27+Z28+Z29)</f>
        <v>51.175456838271913</v>
      </c>
      <c r="AA30" s="13" t="s">
        <v>30</v>
      </c>
    </row>
    <row r="31" spans="2:28">
      <c r="B31" s="69" t="s">
        <v>25</v>
      </c>
      <c r="C31" s="58">
        <f t="shared" ref="C31:M31" si="4">C27*100/C26</f>
        <v>31.007751937984494</v>
      </c>
      <c r="D31" s="58">
        <f t="shared" si="4"/>
        <v>70.027434842249662</v>
      </c>
      <c r="E31" s="58">
        <f t="shared" si="4"/>
        <v>0</v>
      </c>
      <c r="F31" s="58">
        <f>F27*100/F26</f>
        <v>36.004217185028992</v>
      </c>
      <c r="G31" s="58">
        <f t="shared" si="4"/>
        <v>34.535157703490832</v>
      </c>
      <c r="H31" s="58">
        <f>H27*100/H26</f>
        <v>42.857142857142854</v>
      </c>
      <c r="I31" s="58">
        <f>I27*100/I26</f>
        <v>28.571428571428573</v>
      </c>
      <c r="J31" s="58">
        <f t="shared" si="4"/>
        <v>34.48975451410022</v>
      </c>
      <c r="K31" s="58">
        <f>K27*100/K26</f>
        <v>52.397868561278862</v>
      </c>
      <c r="L31" s="58">
        <f t="shared" si="4"/>
        <v>0</v>
      </c>
      <c r="M31" s="58">
        <f t="shared" si="4"/>
        <v>38.998633370605049</v>
      </c>
      <c r="N31" s="58">
        <f>N27*100/N26</f>
        <v>41.25</v>
      </c>
      <c r="O31" s="58">
        <f t="shared" ref="O31:Z31" si="5">O27*100/O26</f>
        <v>69.990622069396679</v>
      </c>
      <c r="P31" s="58">
        <f t="shared" si="5"/>
        <v>0</v>
      </c>
      <c r="Q31" s="58">
        <f t="shared" si="5"/>
        <v>0</v>
      </c>
      <c r="R31" s="58">
        <f>R27*100/R26</f>
        <v>65.004840271055187</v>
      </c>
      <c r="S31" s="58">
        <f t="shared" si="5"/>
        <v>85.714285714285708</v>
      </c>
      <c r="T31" s="58">
        <f t="shared" si="5"/>
        <v>93.987823439878227</v>
      </c>
      <c r="U31" s="58">
        <f t="shared" si="5"/>
        <v>55.182376309136878</v>
      </c>
      <c r="V31" s="58">
        <f t="shared" si="5"/>
        <v>77.975981859852112</v>
      </c>
      <c r="W31" s="58">
        <f t="shared" si="5"/>
        <v>0</v>
      </c>
      <c r="X31" s="58">
        <f t="shared" si="5"/>
        <v>0</v>
      </c>
      <c r="Y31" s="58">
        <f t="shared" si="5"/>
        <v>0</v>
      </c>
      <c r="Z31" s="75">
        <f t="shared" si="5"/>
        <v>37.38088426961658</v>
      </c>
      <c r="AA31" s="44" t="s">
        <v>25</v>
      </c>
    </row>
    <row r="32" spans="2:28">
      <c r="B32" s="44" t="s">
        <v>50</v>
      </c>
      <c r="C32" s="58">
        <f>C28*100/C26</f>
        <v>5.4263565891472876</v>
      </c>
      <c r="D32" s="58">
        <f t="shared" ref="D32:Z32" si="6">D28*100/D26</f>
        <v>0.54869684499314131</v>
      </c>
      <c r="E32" s="58">
        <f t="shared" si="6"/>
        <v>100</v>
      </c>
      <c r="F32" s="58">
        <f t="shared" si="6"/>
        <v>63.995782814971008</v>
      </c>
      <c r="G32" s="58">
        <f t="shared" si="6"/>
        <v>12.524235800239099</v>
      </c>
      <c r="H32" s="58">
        <f t="shared" si="6"/>
        <v>7.1428571428571432</v>
      </c>
      <c r="I32" s="58">
        <f t="shared" si="6"/>
        <v>8.9285714285714288</v>
      </c>
      <c r="J32" s="58">
        <f t="shared" si="6"/>
        <v>40.57618178129438</v>
      </c>
      <c r="K32" s="58">
        <f t="shared" si="6"/>
        <v>12.255772646536412</v>
      </c>
      <c r="L32" s="58">
        <f t="shared" si="6"/>
        <v>0</v>
      </c>
      <c r="M32" s="58">
        <f t="shared" si="6"/>
        <v>0</v>
      </c>
      <c r="N32" s="58">
        <f t="shared" si="6"/>
        <v>58.75</v>
      </c>
      <c r="O32" s="58">
        <f t="shared" si="6"/>
        <v>29.9781181619256</v>
      </c>
      <c r="P32" s="58">
        <f t="shared" si="6"/>
        <v>0</v>
      </c>
      <c r="Q32" s="58">
        <f t="shared" si="6"/>
        <v>0</v>
      </c>
      <c r="R32" s="58">
        <f t="shared" si="6"/>
        <v>34.99515972894482</v>
      </c>
      <c r="S32" s="58">
        <f t="shared" si="6"/>
        <v>9.5238095238095237</v>
      </c>
      <c r="T32" s="58">
        <f t="shared" si="6"/>
        <v>1.5601217656012176</v>
      </c>
      <c r="U32" s="58">
        <f t="shared" si="6"/>
        <v>3.6114120621162878E-2</v>
      </c>
      <c r="V32" s="58">
        <f t="shared" si="6"/>
        <v>1.1253871301400129</v>
      </c>
      <c r="W32" s="58">
        <f t="shared" si="6"/>
        <v>0</v>
      </c>
      <c r="X32" s="58">
        <f t="shared" si="6"/>
        <v>0</v>
      </c>
      <c r="Y32" s="58">
        <f t="shared" si="6"/>
        <v>0</v>
      </c>
      <c r="Z32" s="75">
        <f t="shared" si="6"/>
        <v>13.697552358145316</v>
      </c>
      <c r="AA32" s="44" t="s">
        <v>28</v>
      </c>
    </row>
    <row r="33" spans="2:34">
      <c r="B33" s="44" t="s">
        <v>29</v>
      </c>
      <c r="C33" s="58">
        <f>C29*100/C26</f>
        <v>2</v>
      </c>
      <c r="D33" s="58">
        <f t="shared" ref="D33:Z33" si="7">D29*100/D26</f>
        <v>0</v>
      </c>
      <c r="E33" s="58">
        <f t="shared" si="7"/>
        <v>0</v>
      </c>
      <c r="F33" s="58">
        <f t="shared" si="7"/>
        <v>0</v>
      </c>
      <c r="G33" s="58">
        <f t="shared" si="7"/>
        <v>24.674115456238361</v>
      </c>
      <c r="H33" s="58">
        <f t="shared" si="7"/>
        <v>0</v>
      </c>
      <c r="I33" s="58">
        <f t="shared" si="7"/>
        <v>16.121182621315565</v>
      </c>
      <c r="J33" s="58">
        <f t="shared" si="7"/>
        <v>0</v>
      </c>
      <c r="K33" s="58">
        <f t="shared" si="7"/>
        <v>0</v>
      </c>
      <c r="L33" s="58">
        <f t="shared" si="7"/>
        <v>100</v>
      </c>
      <c r="M33" s="58">
        <f t="shared" si="7"/>
        <v>0</v>
      </c>
      <c r="N33" s="58">
        <f t="shared" si="7"/>
        <v>0</v>
      </c>
      <c r="O33" s="58">
        <f t="shared" si="7"/>
        <v>0</v>
      </c>
      <c r="P33" s="58">
        <f t="shared" si="7"/>
        <v>100</v>
      </c>
      <c r="Q33" s="58">
        <f t="shared" si="7"/>
        <v>100</v>
      </c>
      <c r="R33" s="58">
        <f t="shared" si="7"/>
        <v>0</v>
      </c>
      <c r="S33" s="58">
        <f t="shared" si="7"/>
        <v>0</v>
      </c>
      <c r="T33" s="58">
        <f t="shared" si="7"/>
        <v>0</v>
      </c>
      <c r="U33" s="58">
        <f t="shared" si="7"/>
        <v>0</v>
      </c>
      <c r="V33" s="58">
        <f t="shared" si="7"/>
        <v>0</v>
      </c>
      <c r="W33" s="58">
        <f t="shared" si="7"/>
        <v>100.00000000000001</v>
      </c>
      <c r="X33" s="58">
        <f t="shared" si="7"/>
        <v>100</v>
      </c>
      <c r="Y33" s="58">
        <f t="shared" si="7"/>
        <v>100</v>
      </c>
      <c r="Z33" s="75">
        <f t="shared" si="7"/>
        <v>26.20988244859679</v>
      </c>
      <c r="AA33" s="44" t="s">
        <v>29</v>
      </c>
    </row>
    <row r="34" spans="2:34">
      <c r="B34" s="53" t="s">
        <v>31</v>
      </c>
      <c r="C34" s="58">
        <f>C30*100/C26</f>
        <v>61.565891472868216</v>
      </c>
      <c r="D34" s="58">
        <f t="shared" ref="D34:Z34" si="8">D30*100/D26</f>
        <v>29.423868312757207</v>
      </c>
      <c r="E34" s="58">
        <f t="shared" si="8"/>
        <v>0</v>
      </c>
      <c r="F34" s="58">
        <f t="shared" si="8"/>
        <v>0</v>
      </c>
      <c r="G34" s="58">
        <f t="shared" si="8"/>
        <v>28.266491040031699</v>
      </c>
      <c r="H34" s="58">
        <f t="shared" si="8"/>
        <v>50</v>
      </c>
      <c r="I34" s="58">
        <f t="shared" si="8"/>
        <v>46.378817378684424</v>
      </c>
      <c r="J34" s="58">
        <f t="shared" si="8"/>
        <v>24.934063704605396</v>
      </c>
      <c r="K34" s="58">
        <f t="shared" si="8"/>
        <v>35.346358792184724</v>
      </c>
      <c r="L34" s="58">
        <f t="shared" si="8"/>
        <v>0</v>
      </c>
      <c r="M34" s="58">
        <f t="shared" si="8"/>
        <v>61.001366629394951</v>
      </c>
      <c r="N34" s="58">
        <f t="shared" si="8"/>
        <v>0</v>
      </c>
      <c r="O34" s="58">
        <f t="shared" si="8"/>
        <v>3.1259768677708341E-2</v>
      </c>
      <c r="P34" s="58">
        <f t="shared" si="8"/>
        <v>0</v>
      </c>
      <c r="Q34" s="58">
        <f t="shared" si="8"/>
        <v>0</v>
      </c>
      <c r="R34" s="58">
        <f t="shared" si="8"/>
        <v>0</v>
      </c>
      <c r="S34" s="58">
        <f t="shared" si="8"/>
        <v>4.7619047619047663</v>
      </c>
      <c r="T34" s="58">
        <f t="shared" si="8"/>
        <v>4.4520547945205546</v>
      </c>
      <c r="U34" s="58">
        <f t="shared" si="8"/>
        <v>44.781509570241973</v>
      </c>
      <c r="V34" s="58">
        <f t="shared" si="8"/>
        <v>20.898631010007875</v>
      </c>
      <c r="W34" s="58">
        <f t="shared" si="8"/>
        <v>0</v>
      </c>
      <c r="X34" s="58">
        <f t="shared" si="8"/>
        <v>0</v>
      </c>
      <c r="Y34" s="58">
        <f t="shared" si="8"/>
        <v>0</v>
      </c>
      <c r="Z34" s="75">
        <f t="shared" si="8"/>
        <v>22.71168092364131</v>
      </c>
      <c r="AA34" s="53" t="s">
        <v>31</v>
      </c>
    </row>
    <row r="35" spans="2:34" ht="43" customHeight="1">
      <c r="AE35" s="46"/>
      <c r="AF35" s="47"/>
      <c r="AG35" s="47"/>
      <c r="AH35" s="47"/>
    </row>
    <row r="36" spans="2:34">
      <c r="B36" s="5">
        <v>2020</v>
      </c>
      <c r="C36" s="57" t="s">
        <v>0</v>
      </c>
      <c r="D36" s="1" t="s">
        <v>1</v>
      </c>
      <c r="E36" s="1" t="s">
        <v>2</v>
      </c>
      <c r="F36" s="1" t="s">
        <v>3</v>
      </c>
      <c r="G36" s="57" t="s">
        <v>4</v>
      </c>
      <c r="H36" s="1" t="s">
        <v>5</v>
      </c>
      <c r="I36" s="57" t="s">
        <v>6</v>
      </c>
      <c r="J36" s="2" t="s">
        <v>7</v>
      </c>
      <c r="K36" s="2" t="s">
        <v>8</v>
      </c>
      <c r="L36" s="3" t="s">
        <v>9</v>
      </c>
      <c r="M36" s="1" t="s">
        <v>10</v>
      </c>
      <c r="N36" s="1" t="s">
        <v>11</v>
      </c>
      <c r="O36" s="1" t="s">
        <v>12</v>
      </c>
      <c r="P36" s="3" t="s">
        <v>13</v>
      </c>
      <c r="Q36" s="37" t="s">
        <v>14</v>
      </c>
      <c r="R36" s="38" t="s">
        <v>15</v>
      </c>
      <c r="S36" s="38" t="s">
        <v>16</v>
      </c>
      <c r="T36" s="38" t="s">
        <v>17</v>
      </c>
      <c r="U36" s="38" t="s">
        <v>18</v>
      </c>
      <c r="V36" s="38" t="s">
        <v>19</v>
      </c>
      <c r="W36" s="37" t="s">
        <v>20</v>
      </c>
      <c r="X36" s="37" t="s">
        <v>21</v>
      </c>
      <c r="Y36" s="37" t="s">
        <v>22</v>
      </c>
      <c r="Z36" s="65" t="s">
        <v>49</v>
      </c>
      <c r="AA36" s="5">
        <v>2020</v>
      </c>
      <c r="AB36" t="s">
        <v>27</v>
      </c>
      <c r="AE36" s="48"/>
      <c r="AF36" s="48"/>
      <c r="AG36" s="48"/>
      <c r="AH36" s="48"/>
    </row>
    <row r="37" spans="2:34">
      <c r="B37" s="41" t="s">
        <v>55</v>
      </c>
      <c r="C37" s="45">
        <v>2.9696509999999998</v>
      </c>
      <c r="D37" s="45">
        <v>0.91</v>
      </c>
      <c r="E37" s="45">
        <v>0.46500000000000002</v>
      </c>
      <c r="F37" s="45">
        <v>19.202000000000002</v>
      </c>
      <c r="G37" s="45">
        <v>10.74</v>
      </c>
      <c r="H37" s="55">
        <v>13</v>
      </c>
      <c r="I37" s="45">
        <v>34.992702055499997</v>
      </c>
      <c r="J37" s="45">
        <v>6.5090000000000003</v>
      </c>
      <c r="K37" s="45">
        <v>53.945951000000001</v>
      </c>
      <c r="L37" s="45">
        <v>37</v>
      </c>
      <c r="M37" s="45">
        <v>3.0061040000000001</v>
      </c>
      <c r="N37" s="45">
        <v>2.72</v>
      </c>
      <c r="O37" s="45">
        <v>3.1579999999999999</v>
      </c>
      <c r="P37" s="45">
        <v>15.215</v>
      </c>
      <c r="Q37" s="45">
        <v>2.5499999999999998</v>
      </c>
      <c r="R37" s="56">
        <v>3.9449999999999998</v>
      </c>
      <c r="S37" s="45">
        <v>2.1</v>
      </c>
      <c r="T37" s="45">
        <v>12.63</v>
      </c>
      <c r="U37" s="45">
        <v>2.9860000000000002</v>
      </c>
      <c r="V37" s="45">
        <v>4.4400000000000004</v>
      </c>
      <c r="W37" s="45">
        <v>8.5000000000000006E-3</v>
      </c>
      <c r="X37" s="45">
        <v>3.83</v>
      </c>
      <c r="Y37" s="7">
        <v>7.0000000000000007E-2</v>
      </c>
      <c r="Z37" s="76">
        <f>SUM(C37:Y37)</f>
        <v>236.39290805549996</v>
      </c>
      <c r="AA37" s="41" t="s">
        <v>23</v>
      </c>
      <c r="AD37" s="51"/>
      <c r="AE37" s="49"/>
      <c r="AF37" s="49"/>
      <c r="AG37" s="49"/>
      <c r="AH37" s="49"/>
    </row>
    <row r="38" spans="2:34" ht="15.5">
      <c r="B38" s="41" t="s">
        <v>51</v>
      </c>
      <c r="C38" s="45">
        <v>1.229435514</v>
      </c>
      <c r="D38" s="45">
        <v>0.63847163580246902</v>
      </c>
      <c r="E38" s="45"/>
      <c r="F38" s="45">
        <v>9.6010000000000009</v>
      </c>
      <c r="G38" s="45">
        <v>3.29</v>
      </c>
      <c r="H38" s="55">
        <v>7</v>
      </c>
      <c r="I38" s="45">
        <v>4.4818481715000003</v>
      </c>
      <c r="J38" s="45">
        <v>1.2</v>
      </c>
      <c r="K38" s="45">
        <v>16.614315999999999</v>
      </c>
      <c r="L38" s="45"/>
      <c r="M38" s="45">
        <v>0.85399999999999998</v>
      </c>
      <c r="N38" s="45">
        <v>1.1299999999999999</v>
      </c>
      <c r="O38" s="45">
        <v>2.2109999999999999</v>
      </c>
      <c r="P38" s="45"/>
      <c r="Q38" s="45"/>
      <c r="R38" s="56">
        <v>2.5640000000000001</v>
      </c>
      <c r="S38" s="45">
        <v>1.8</v>
      </c>
      <c r="T38" s="45">
        <v>9.35</v>
      </c>
      <c r="U38" s="45">
        <v>1.6479999999999999</v>
      </c>
      <c r="V38" s="45">
        <v>2.89</v>
      </c>
      <c r="W38" s="45"/>
      <c r="X38" s="45"/>
      <c r="Y38" s="31"/>
      <c r="Z38" s="76">
        <f t="shared" ref="Z38:Z40" si="9">SUM(C38:Y38)</f>
        <v>66.502071321302466</v>
      </c>
      <c r="AA38" s="41" t="s">
        <v>34</v>
      </c>
      <c r="AD38" s="52"/>
      <c r="AE38" s="49"/>
      <c r="AF38" s="49"/>
      <c r="AG38" s="49"/>
      <c r="AH38" s="49"/>
    </row>
    <row r="39" spans="2:34" ht="15.5">
      <c r="B39" s="13" t="s">
        <v>52</v>
      </c>
      <c r="C39" s="45">
        <v>0.16036115399999998</v>
      </c>
      <c r="D39" s="45">
        <v>5.0027160493827201E-3</v>
      </c>
      <c r="E39" s="45">
        <v>0.11600000000000001</v>
      </c>
      <c r="F39" s="45">
        <f>F37-F38</f>
        <v>9.6010000000000009</v>
      </c>
      <c r="G39" s="45">
        <v>0.68</v>
      </c>
      <c r="H39" s="55">
        <v>1</v>
      </c>
      <c r="I39" s="45">
        <v>3.1816491314999999</v>
      </c>
      <c r="J39" s="45">
        <v>0.5</v>
      </c>
      <c r="K39" s="45">
        <v>1.894428</v>
      </c>
      <c r="L39" s="45"/>
      <c r="M39" s="45">
        <v>0</v>
      </c>
      <c r="N39" s="45">
        <v>7.0000000000000007E-2</v>
      </c>
      <c r="O39" s="45">
        <v>0.159</v>
      </c>
      <c r="P39" s="45"/>
      <c r="Q39" s="45"/>
      <c r="R39" s="56">
        <v>1.381</v>
      </c>
      <c r="S39" s="45">
        <v>0.2</v>
      </c>
      <c r="T39" s="45">
        <v>0.2</v>
      </c>
      <c r="U39" s="45">
        <v>5.0000000000000001E-4</v>
      </c>
      <c r="V39" s="45">
        <v>0.02</v>
      </c>
      <c r="W39" s="45"/>
      <c r="X39" s="45"/>
      <c r="Y39" s="31"/>
      <c r="Z39" s="76">
        <f t="shared" si="9"/>
        <v>19.168941001549381</v>
      </c>
      <c r="AA39" s="13" t="s">
        <v>35</v>
      </c>
      <c r="AD39" s="52"/>
      <c r="AE39" s="49"/>
      <c r="AF39" s="49"/>
      <c r="AG39" s="49"/>
      <c r="AH39" s="49"/>
    </row>
    <row r="40" spans="2:34" ht="15.5">
      <c r="B40" s="13" t="s">
        <v>53</v>
      </c>
      <c r="C40" s="45">
        <v>5.9393019999999998E-2</v>
      </c>
      <c r="D40" s="45">
        <v>0</v>
      </c>
      <c r="E40" s="45"/>
      <c r="F40" s="45"/>
      <c r="G40" s="45">
        <v>2.65</v>
      </c>
      <c r="H40" s="55">
        <v>0</v>
      </c>
      <c r="I40" s="45">
        <v>5.6412374024999998</v>
      </c>
      <c r="J40" s="45"/>
      <c r="K40" s="45"/>
      <c r="L40" s="45">
        <v>37</v>
      </c>
      <c r="M40" s="45">
        <v>0</v>
      </c>
      <c r="N40" s="45">
        <v>0</v>
      </c>
      <c r="O40" s="45">
        <v>0</v>
      </c>
      <c r="P40" s="45">
        <v>15.215</v>
      </c>
      <c r="Q40" s="45">
        <v>2.5499999999999998</v>
      </c>
      <c r="R40" s="45">
        <v>0</v>
      </c>
      <c r="S40" s="45">
        <v>0</v>
      </c>
      <c r="T40" s="45"/>
      <c r="U40" s="45">
        <v>0</v>
      </c>
      <c r="V40" s="45">
        <v>0</v>
      </c>
      <c r="W40" s="45">
        <v>8.5000000000000006E-3</v>
      </c>
      <c r="X40" s="45">
        <v>3.83</v>
      </c>
      <c r="Y40" s="7">
        <v>7.0000000000000007E-2</v>
      </c>
      <c r="Z40" s="76">
        <f t="shared" si="9"/>
        <v>67.024130422499994</v>
      </c>
      <c r="AA40" s="13" t="s">
        <v>36</v>
      </c>
      <c r="AD40" s="52"/>
      <c r="AE40" s="49"/>
      <c r="AF40" s="49"/>
      <c r="AG40" s="49"/>
      <c r="AH40" s="49"/>
    </row>
    <row r="41" spans="2:34" ht="15.5">
      <c r="B41" s="13" t="s">
        <v>54</v>
      </c>
      <c r="C41" s="45">
        <f>C37-(C38+C39+C40)</f>
        <v>1.5204613119999999</v>
      </c>
      <c r="D41" s="45">
        <f t="shared" ref="D41:Z41" si="10">D37-(D38+D39+D40)</f>
        <v>0.26652564814814828</v>
      </c>
      <c r="E41" s="45">
        <f t="shared" si="10"/>
        <v>0.34900000000000003</v>
      </c>
      <c r="F41" s="45">
        <f t="shared" si="10"/>
        <v>0</v>
      </c>
      <c r="G41" s="45">
        <f t="shared" si="10"/>
        <v>4.12</v>
      </c>
      <c r="H41" s="45">
        <f t="shared" si="10"/>
        <v>5</v>
      </c>
      <c r="I41" s="45">
        <f t="shared" si="10"/>
        <v>21.687967349999997</v>
      </c>
      <c r="J41" s="45">
        <f t="shared" si="10"/>
        <v>4.8090000000000002</v>
      </c>
      <c r="K41" s="45">
        <f t="shared" si="10"/>
        <v>35.437207000000001</v>
      </c>
      <c r="L41" s="45">
        <f t="shared" si="10"/>
        <v>0</v>
      </c>
      <c r="M41" s="45">
        <f t="shared" si="10"/>
        <v>2.152104</v>
      </c>
      <c r="N41" s="45">
        <f t="shared" si="10"/>
        <v>1.5200000000000002</v>
      </c>
      <c r="O41" s="45">
        <f t="shared" si="10"/>
        <v>0.78800000000000026</v>
      </c>
      <c r="P41" s="45">
        <f t="shared" si="10"/>
        <v>0</v>
      </c>
      <c r="Q41" s="45">
        <f t="shared" si="10"/>
        <v>0</v>
      </c>
      <c r="R41" s="45">
        <f t="shared" si="10"/>
        <v>0</v>
      </c>
      <c r="S41" s="45">
        <f t="shared" si="10"/>
        <v>0.10000000000000009</v>
      </c>
      <c r="T41" s="45">
        <f t="shared" si="10"/>
        <v>3.0800000000000018</v>
      </c>
      <c r="U41" s="45">
        <f t="shared" si="10"/>
        <v>1.3375000000000004</v>
      </c>
      <c r="V41" s="45">
        <f t="shared" si="10"/>
        <v>1.5300000000000002</v>
      </c>
      <c r="W41" s="45">
        <f t="shared" si="10"/>
        <v>0</v>
      </c>
      <c r="X41" s="45">
        <f t="shared" si="10"/>
        <v>0</v>
      </c>
      <c r="Y41" s="45">
        <f t="shared" si="10"/>
        <v>0</v>
      </c>
      <c r="Z41" s="76">
        <f t="shared" si="10"/>
        <v>83.6977653101481</v>
      </c>
      <c r="AA41" s="13" t="s">
        <v>30</v>
      </c>
      <c r="AD41" s="52"/>
      <c r="AE41" s="49"/>
      <c r="AF41" s="49"/>
      <c r="AG41" s="49"/>
      <c r="AH41" s="49"/>
    </row>
    <row r="42" spans="2:34">
      <c r="B42" s="44" t="s">
        <v>25</v>
      </c>
      <c r="C42" s="12">
        <f>C38*100/C37</f>
        <v>41.4</v>
      </c>
      <c r="D42" s="12">
        <f t="shared" ref="D42:Z42" si="11">D38*100/D37</f>
        <v>70.16171822005154</v>
      </c>
      <c r="E42" s="12">
        <f t="shared" si="11"/>
        <v>0</v>
      </c>
      <c r="F42" s="12">
        <f t="shared" si="11"/>
        <v>50</v>
      </c>
      <c r="G42" s="12">
        <f t="shared" si="11"/>
        <v>30.633147113594042</v>
      </c>
      <c r="H42" s="12">
        <f t="shared" si="11"/>
        <v>53.846153846153847</v>
      </c>
      <c r="I42" s="12">
        <f t="shared" si="11"/>
        <v>12.807951110467513</v>
      </c>
      <c r="J42" s="12">
        <f t="shared" si="11"/>
        <v>18.436011676140726</v>
      </c>
      <c r="K42" s="12">
        <f t="shared" si="11"/>
        <v>30.79807787613198</v>
      </c>
      <c r="L42" s="12">
        <f t="shared" si="11"/>
        <v>0</v>
      </c>
      <c r="M42" s="12">
        <f t="shared" si="11"/>
        <v>28.408864097848905</v>
      </c>
      <c r="N42" s="12">
        <f t="shared" si="11"/>
        <v>41.544117647058812</v>
      </c>
      <c r="O42" s="12">
        <f t="shared" si="11"/>
        <v>70.012666244458515</v>
      </c>
      <c r="P42" s="12">
        <f t="shared" si="11"/>
        <v>0</v>
      </c>
      <c r="Q42" s="12">
        <f t="shared" si="11"/>
        <v>0</v>
      </c>
      <c r="R42" s="12">
        <f t="shared" si="11"/>
        <v>64.9936628643853</v>
      </c>
      <c r="S42" s="12">
        <f t="shared" si="11"/>
        <v>85.714285714285708</v>
      </c>
      <c r="T42" s="12">
        <f t="shared" si="11"/>
        <v>74.030087094220107</v>
      </c>
      <c r="U42" s="12">
        <f t="shared" si="11"/>
        <v>55.190890823844597</v>
      </c>
      <c r="V42" s="12">
        <f t="shared" si="11"/>
        <v>65.090090090090087</v>
      </c>
      <c r="W42" s="12">
        <f t="shared" si="11"/>
        <v>0</v>
      </c>
      <c r="X42" s="12">
        <f t="shared" si="11"/>
        <v>0</v>
      </c>
      <c r="Y42" s="12">
        <f t="shared" si="11"/>
        <v>0</v>
      </c>
      <c r="Z42" s="71">
        <f t="shared" si="11"/>
        <v>28.132007795127766</v>
      </c>
      <c r="AA42" s="44" t="s">
        <v>25</v>
      </c>
      <c r="AD42" s="51"/>
      <c r="AE42" s="49"/>
      <c r="AF42" s="49"/>
      <c r="AG42" s="49"/>
      <c r="AH42" s="49"/>
    </row>
    <row r="43" spans="2:34">
      <c r="B43" s="44" t="s">
        <v>28</v>
      </c>
      <c r="C43" s="12">
        <f>C39*100/C37</f>
        <v>5.3999999999999995</v>
      </c>
      <c r="D43" s="12">
        <f t="shared" ref="D43:Z43" si="12">D39*100/D37</f>
        <v>0.54974901641568352</v>
      </c>
      <c r="E43" s="12">
        <f t="shared" si="12"/>
        <v>24.946236559139788</v>
      </c>
      <c r="F43" s="12">
        <f t="shared" si="12"/>
        <v>50</v>
      </c>
      <c r="G43" s="12">
        <f t="shared" si="12"/>
        <v>6.3314711359404097</v>
      </c>
      <c r="H43" s="12">
        <f t="shared" si="12"/>
        <v>7.6923076923076925</v>
      </c>
      <c r="I43" s="12">
        <f t="shared" si="12"/>
        <v>9.092321954600024</v>
      </c>
      <c r="J43" s="12">
        <f t="shared" si="12"/>
        <v>7.6816715317253026</v>
      </c>
      <c r="K43" s="12">
        <f t="shared" si="12"/>
        <v>3.5117149014575717</v>
      </c>
      <c r="L43" s="12">
        <f t="shared" si="12"/>
        <v>0</v>
      </c>
      <c r="M43" s="12">
        <f t="shared" si="12"/>
        <v>0</v>
      </c>
      <c r="N43" s="12">
        <f t="shared" si="12"/>
        <v>2.5735294117647061</v>
      </c>
      <c r="O43" s="12">
        <f t="shared" si="12"/>
        <v>5.0348321722609253</v>
      </c>
      <c r="P43" s="12">
        <f t="shared" si="12"/>
        <v>0</v>
      </c>
      <c r="Q43" s="12">
        <f t="shared" si="12"/>
        <v>0</v>
      </c>
      <c r="R43" s="12">
        <f t="shared" si="12"/>
        <v>35.0063371356147</v>
      </c>
      <c r="S43" s="12">
        <f t="shared" si="12"/>
        <v>9.5238095238095237</v>
      </c>
      <c r="T43" s="12">
        <f t="shared" si="12"/>
        <v>1.583531274742676</v>
      </c>
      <c r="U43" s="12">
        <f t="shared" si="12"/>
        <v>1.6744809109176154E-2</v>
      </c>
      <c r="V43" s="12">
        <f t="shared" si="12"/>
        <v>0.4504504504504504</v>
      </c>
      <c r="W43" s="12">
        <f t="shared" si="12"/>
        <v>0</v>
      </c>
      <c r="X43" s="12">
        <f t="shared" si="12"/>
        <v>0</v>
      </c>
      <c r="Y43" s="12">
        <f t="shared" si="12"/>
        <v>0</v>
      </c>
      <c r="Z43" s="71">
        <f t="shared" si="12"/>
        <v>8.1089323530166677</v>
      </c>
      <c r="AA43" s="44" t="s">
        <v>28</v>
      </c>
      <c r="AD43" s="51"/>
      <c r="AE43" s="49"/>
      <c r="AF43" s="49"/>
      <c r="AG43" s="49"/>
      <c r="AH43" s="49"/>
    </row>
    <row r="44" spans="2:34">
      <c r="B44" s="44" t="s">
        <v>29</v>
      </c>
      <c r="C44" s="12">
        <f>C40*100/C37</f>
        <v>2</v>
      </c>
      <c r="D44" s="12">
        <f t="shared" ref="D44:Z44" si="13">D40*100/D37</f>
        <v>0</v>
      </c>
      <c r="E44" s="12">
        <f t="shared" si="13"/>
        <v>0</v>
      </c>
      <c r="F44" s="12">
        <f t="shared" si="13"/>
        <v>0</v>
      </c>
      <c r="G44" s="12">
        <f t="shared" si="13"/>
        <v>24.674115456238361</v>
      </c>
      <c r="H44" s="12">
        <f t="shared" si="13"/>
        <v>0</v>
      </c>
      <c r="I44" s="12">
        <f t="shared" si="13"/>
        <v>16.121182621315565</v>
      </c>
      <c r="J44" s="12">
        <f t="shared" si="13"/>
        <v>0</v>
      </c>
      <c r="K44" s="12">
        <f t="shared" si="13"/>
        <v>0</v>
      </c>
      <c r="L44" s="12">
        <f t="shared" si="13"/>
        <v>100</v>
      </c>
      <c r="M44" s="12">
        <f t="shared" si="13"/>
        <v>0</v>
      </c>
      <c r="N44" s="12">
        <f t="shared" si="13"/>
        <v>0</v>
      </c>
      <c r="O44" s="12">
        <f t="shared" si="13"/>
        <v>0</v>
      </c>
      <c r="P44" s="12">
        <f t="shared" si="13"/>
        <v>100</v>
      </c>
      <c r="Q44" s="12">
        <f t="shared" si="13"/>
        <v>100</v>
      </c>
      <c r="R44" s="12">
        <f t="shared" si="13"/>
        <v>0</v>
      </c>
      <c r="S44" s="12">
        <f t="shared" si="13"/>
        <v>0</v>
      </c>
      <c r="T44" s="12">
        <f t="shared" si="13"/>
        <v>0</v>
      </c>
      <c r="U44" s="12">
        <f t="shared" si="13"/>
        <v>0</v>
      </c>
      <c r="V44" s="12">
        <f t="shared" si="13"/>
        <v>0</v>
      </c>
      <c r="W44" s="12">
        <f t="shared" si="13"/>
        <v>100</v>
      </c>
      <c r="X44" s="12">
        <f t="shared" si="13"/>
        <v>100</v>
      </c>
      <c r="Y44" s="12">
        <f t="shared" si="13"/>
        <v>100</v>
      </c>
      <c r="Z44" s="71">
        <f t="shared" si="13"/>
        <v>28.352851603637859</v>
      </c>
      <c r="AA44" s="44" t="s">
        <v>29</v>
      </c>
      <c r="AD44" s="51"/>
      <c r="AE44" s="49"/>
      <c r="AF44" s="49"/>
      <c r="AG44" s="49"/>
      <c r="AH44" s="49"/>
    </row>
    <row r="45" spans="2:34">
      <c r="B45" s="53" t="s">
        <v>31</v>
      </c>
      <c r="C45" s="12">
        <f>C41*100/C37</f>
        <v>51.2</v>
      </c>
      <c r="D45" s="12">
        <f t="shared" ref="D45:Z45" si="14">D41*100/D37</f>
        <v>29.288532763532775</v>
      </c>
      <c r="E45" s="12">
        <f t="shared" si="14"/>
        <v>75.053763440860223</v>
      </c>
      <c r="F45" s="12">
        <f t="shared" si="14"/>
        <v>0</v>
      </c>
      <c r="G45" s="12">
        <f t="shared" si="14"/>
        <v>38.361266294227185</v>
      </c>
      <c r="H45" s="12">
        <f t="shared" si="14"/>
        <v>38.46153846153846</v>
      </c>
      <c r="I45" s="12">
        <f t="shared" si="14"/>
        <v>61.978544313616901</v>
      </c>
      <c r="J45" s="12">
        <f t="shared" si="14"/>
        <v>73.882316792133963</v>
      </c>
      <c r="K45" s="12">
        <f t="shared" si="14"/>
        <v>65.690207222410436</v>
      </c>
      <c r="L45" s="12">
        <f t="shared" si="14"/>
        <v>0</v>
      </c>
      <c r="M45" s="12">
        <f t="shared" si="14"/>
        <v>71.59113590215108</v>
      </c>
      <c r="N45" s="12">
        <f t="shared" si="14"/>
        <v>55.882352941176478</v>
      </c>
      <c r="O45" s="12">
        <f t="shared" si="14"/>
        <v>24.952501583280565</v>
      </c>
      <c r="P45" s="12">
        <f t="shared" si="14"/>
        <v>0</v>
      </c>
      <c r="Q45" s="12">
        <f t="shared" si="14"/>
        <v>0</v>
      </c>
      <c r="R45" s="12">
        <f t="shared" si="14"/>
        <v>0</v>
      </c>
      <c r="S45" s="12">
        <f t="shared" si="14"/>
        <v>4.7619047619047663</v>
      </c>
      <c r="T45" s="12">
        <f t="shared" si="14"/>
        <v>24.386381631037224</v>
      </c>
      <c r="U45" s="12">
        <f t="shared" si="14"/>
        <v>44.792364367046225</v>
      </c>
      <c r="V45" s="12">
        <f t="shared" si="14"/>
        <v>34.45945945945946</v>
      </c>
      <c r="W45" s="12">
        <f t="shared" si="14"/>
        <v>0</v>
      </c>
      <c r="X45" s="12">
        <f t="shared" si="14"/>
        <v>0</v>
      </c>
      <c r="Y45" s="12">
        <f t="shared" si="14"/>
        <v>0</v>
      </c>
      <c r="Z45" s="71">
        <f t="shared" si="14"/>
        <v>35.406208248217695</v>
      </c>
      <c r="AA45" s="53" t="s">
        <v>31</v>
      </c>
      <c r="AD45" s="51"/>
      <c r="AE45" s="49"/>
      <c r="AF45" s="49"/>
      <c r="AG45" s="49"/>
      <c r="AH45" s="49"/>
    </row>
    <row r="46" spans="2:34">
      <c r="AD46" s="51"/>
      <c r="AE46" s="49"/>
      <c r="AF46" s="49"/>
      <c r="AG46" s="49"/>
      <c r="AH46" s="49"/>
    </row>
    <row r="47" spans="2:34">
      <c r="L47" s="17"/>
      <c r="AD47" s="51"/>
      <c r="AE47" s="49"/>
      <c r="AF47" s="49"/>
      <c r="AG47" s="49"/>
      <c r="AH47" s="49"/>
    </row>
    <row r="48" spans="2:34">
      <c r="B48" s="5" t="s">
        <v>40</v>
      </c>
      <c r="L48" s="17"/>
      <c r="Z48" s="65" t="s">
        <v>49</v>
      </c>
      <c r="AA48" s="5" t="s">
        <v>40</v>
      </c>
      <c r="AD48" s="51"/>
      <c r="AE48" s="49"/>
      <c r="AF48" s="49"/>
      <c r="AG48" s="49"/>
      <c r="AH48" s="49"/>
    </row>
    <row r="49" spans="2:34">
      <c r="B49" s="41" t="s">
        <v>55</v>
      </c>
      <c r="L49" s="17"/>
      <c r="Z49" s="71">
        <f>AVERAGE(Z26,Z37)</f>
        <v>230.85975052775001</v>
      </c>
      <c r="AA49" s="41" t="s">
        <v>23</v>
      </c>
      <c r="AD49" s="51"/>
      <c r="AE49" s="49"/>
      <c r="AF49" s="49"/>
      <c r="AG49" s="49"/>
      <c r="AH49" s="49"/>
    </row>
    <row r="50" spans="2:34">
      <c r="B50" s="41" t="s">
        <v>51</v>
      </c>
      <c r="L50" s="17"/>
      <c r="Z50" s="71">
        <f t="shared" ref="Z50:Z53" si="15">AVERAGE(Z27,Z38)</f>
        <v>75.365572139651235</v>
      </c>
      <c r="AA50" s="41" t="s">
        <v>34</v>
      </c>
      <c r="AD50" s="51"/>
      <c r="AE50" s="49"/>
      <c r="AF50" s="49"/>
      <c r="AG50" s="49"/>
      <c r="AH50" s="49"/>
    </row>
    <row r="51" spans="2:34">
      <c r="B51" s="13" t="s">
        <v>52</v>
      </c>
      <c r="Z51" s="71">
        <f t="shared" si="15"/>
        <v>25.016584527274695</v>
      </c>
      <c r="AA51" s="13" t="s">
        <v>35</v>
      </c>
      <c r="AD51" s="51"/>
      <c r="AE51" s="49"/>
      <c r="AF51" s="49"/>
      <c r="AG51" s="49"/>
      <c r="AH51" s="49"/>
    </row>
    <row r="52" spans="2:34" ht="15.5">
      <c r="B52" s="13" t="s">
        <v>53</v>
      </c>
      <c r="Z52" s="71">
        <f t="shared" si="15"/>
        <v>63.040982786614066</v>
      </c>
      <c r="AA52" s="13" t="s">
        <v>36</v>
      </c>
      <c r="AD52" s="52"/>
      <c r="AE52" s="49"/>
      <c r="AF52" s="49"/>
      <c r="AG52" s="49"/>
      <c r="AH52" s="49"/>
    </row>
    <row r="53" spans="2:34">
      <c r="B53" s="13" t="s">
        <v>54</v>
      </c>
      <c r="Z53" s="71">
        <f t="shared" si="15"/>
        <v>67.436611074210006</v>
      </c>
      <c r="AA53" s="13" t="s">
        <v>30</v>
      </c>
      <c r="AD53" s="51"/>
      <c r="AE53" s="49"/>
      <c r="AF53" s="49"/>
      <c r="AG53" s="49"/>
      <c r="AH53" s="49"/>
    </row>
    <row r="54" spans="2:34">
      <c r="B54" s="44" t="s">
        <v>25</v>
      </c>
      <c r="Z54" s="71">
        <f t="shared" ref="Z54" si="16">Z50*100/Z49</f>
        <v>32.645609278951412</v>
      </c>
      <c r="AA54" s="44" t="s">
        <v>25</v>
      </c>
      <c r="AD54" s="51"/>
      <c r="AE54" s="49"/>
      <c r="AF54" s="49"/>
      <c r="AG54" s="49"/>
      <c r="AH54" s="49"/>
    </row>
    <row r="55" spans="2:34">
      <c r="B55" s="44" t="s">
        <v>28</v>
      </c>
      <c r="Z55" s="71">
        <f t="shared" ref="Z55" si="17">Z51*100/Z49</f>
        <v>10.836269410361174</v>
      </c>
      <c r="AA55" s="63" t="s">
        <v>28</v>
      </c>
      <c r="AD55" s="51"/>
      <c r="AE55" s="49"/>
      <c r="AF55" s="49"/>
      <c r="AG55" s="49"/>
      <c r="AH55" s="49"/>
    </row>
    <row r="56" spans="2:34">
      <c r="B56" s="44" t="s">
        <v>29</v>
      </c>
      <c r="Z56" s="71">
        <f t="shared" ref="Z56" si="18">Z52*100/Z49</f>
        <v>27.307047955523263</v>
      </c>
      <c r="AA56" s="44" t="s">
        <v>29</v>
      </c>
      <c r="AD56" s="51"/>
      <c r="AE56" s="49"/>
      <c r="AF56" s="49"/>
      <c r="AG56" s="49"/>
      <c r="AH56" s="49"/>
    </row>
    <row r="57" spans="2:34">
      <c r="B57" s="53" t="s">
        <v>31</v>
      </c>
      <c r="Z57" s="71">
        <f t="shared" ref="Z57" si="19">Z53*100/Z49</f>
        <v>29.211073355164146</v>
      </c>
      <c r="AA57" s="53" t="s">
        <v>31</v>
      </c>
      <c r="AD57" s="51"/>
      <c r="AE57" s="49"/>
      <c r="AF57" s="49"/>
      <c r="AG57" s="49"/>
      <c r="AH57" s="49"/>
    </row>
    <row r="58" spans="2:34">
      <c r="AD58" s="51"/>
      <c r="AE58" s="49"/>
      <c r="AF58" s="49"/>
      <c r="AG58" s="49"/>
      <c r="AH58" s="49"/>
    </row>
    <row r="59" spans="2:34">
      <c r="AD59" s="51"/>
      <c r="AE59" s="49"/>
      <c r="AF59" s="49"/>
      <c r="AG59" s="49"/>
      <c r="AH59" s="49"/>
    </row>
    <row r="60" spans="2:34">
      <c r="AD60" s="48"/>
      <c r="AE60" s="48"/>
      <c r="AF60" s="48"/>
      <c r="AG60" s="48"/>
      <c r="AH60" s="48"/>
    </row>
    <row r="61" spans="2:34">
      <c r="AD61" s="51"/>
      <c r="AE61" s="50"/>
      <c r="AF61" s="50"/>
      <c r="AG61" s="50"/>
      <c r="AH61" s="50"/>
    </row>
    <row r="62" spans="2:34">
      <c r="AD62" s="48"/>
      <c r="AE62" s="48"/>
      <c r="AF62" s="48"/>
      <c r="AG62" s="48"/>
      <c r="AH62" s="4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B0513-8E8A-4EAB-9E43-672E047D0DD7}">
  <dimension ref="B2:G11"/>
  <sheetViews>
    <sheetView tabSelected="1" workbookViewId="0">
      <selection activeCell="F17" sqref="F17"/>
    </sheetView>
  </sheetViews>
  <sheetFormatPr baseColWidth="10" defaultRowHeight="14.5"/>
  <cols>
    <col min="2" max="2" width="9" customWidth="1"/>
    <col min="3" max="3" width="18.6328125" bestFit="1" customWidth="1"/>
    <col min="4" max="4" width="10.90625" bestFit="1" customWidth="1"/>
    <col min="5" max="6" width="13.36328125" bestFit="1" customWidth="1"/>
  </cols>
  <sheetData>
    <row r="2" spans="2:7" ht="15" thickBot="1"/>
    <row r="3" spans="2:7" ht="15" thickBot="1">
      <c r="B3" s="115" t="s">
        <v>39</v>
      </c>
      <c r="C3" s="116"/>
      <c r="D3" s="89">
        <v>2016</v>
      </c>
      <c r="E3" s="90">
        <v>2017</v>
      </c>
      <c r="F3" s="98">
        <v>2018</v>
      </c>
      <c r="G3" s="105" t="s">
        <v>38</v>
      </c>
    </row>
    <row r="4" spans="2:7">
      <c r="B4" s="112" t="s">
        <v>56</v>
      </c>
      <c r="C4" s="97" t="s">
        <v>42</v>
      </c>
      <c r="D4" s="91">
        <f>'Datos instalaciones ANFFECC'!Z5*1000000</f>
        <v>231354679.99999997</v>
      </c>
      <c r="E4" s="82">
        <f>'Datos instalaciones ANFFECC'!Z12*1000000</f>
        <v>251008260</v>
      </c>
      <c r="F4" s="99">
        <f>'Datos instalaciones ANFFECC'!Z19*1000000</f>
        <v>242592642.99999997</v>
      </c>
      <c r="G4" s="106">
        <f>SUM(D4:F4)</f>
        <v>724955583</v>
      </c>
    </row>
    <row r="5" spans="2:7">
      <c r="B5" s="113"/>
      <c r="C5" s="84" t="s">
        <v>41</v>
      </c>
      <c r="D5" s="92">
        <f>'Datos instalaciones ANFFECC'!Z6*1000000</f>
        <v>98996000.000000015</v>
      </c>
      <c r="E5" s="62">
        <f>'Datos instalaciones ANFFECC'!Z13*1000000</f>
        <v>94614514.000000015</v>
      </c>
      <c r="F5" s="100">
        <f>'Datos instalaciones ANFFECC'!Z20*1000000</f>
        <v>97146972.999999985</v>
      </c>
      <c r="G5" s="107">
        <f>SUM(D5:F5)</f>
        <v>290757487</v>
      </c>
    </row>
    <row r="6" spans="2:7">
      <c r="B6" s="113"/>
      <c r="C6" s="84" t="s">
        <v>43</v>
      </c>
      <c r="D6" s="92">
        <f>'Datos instalaciones ANFFECC'!Z7*1000000</f>
        <v>25070216.418278977</v>
      </c>
      <c r="E6" s="62">
        <f>'Datos instalaciones ANFFECC'!Z14*1000000</f>
        <v>27199931.29585984</v>
      </c>
      <c r="F6" s="100">
        <f>'Datos instalaciones ANFFECC'!Z21*1000000</f>
        <v>26287992.365195688</v>
      </c>
      <c r="G6" s="107">
        <f t="shared" ref="G6:G8" si="0">SUM(D6:F6)</f>
        <v>78558140.079334512</v>
      </c>
    </row>
    <row r="7" spans="2:7">
      <c r="B7" s="113"/>
      <c r="C7" s="84" t="s">
        <v>44</v>
      </c>
      <c r="D7" s="92">
        <f>'Datos instalaciones ANFFECC'!Z8*1000000</f>
        <v>53042200.000000007</v>
      </c>
      <c r="E7" s="62">
        <f>'Datos instalaciones ANFFECC'!Z15*1000000</f>
        <v>62202455</v>
      </c>
      <c r="F7" s="100">
        <f>'Datos instalaciones ANFFECC'!Z22*1000000</f>
        <v>60914325.999999993</v>
      </c>
      <c r="G7" s="107">
        <f t="shared" si="0"/>
        <v>176158981</v>
      </c>
    </row>
    <row r="8" spans="2:7" ht="15" thickBot="1">
      <c r="B8" s="113"/>
      <c r="C8" s="85" t="s">
        <v>45</v>
      </c>
      <c r="D8" s="93">
        <f>'Datos instalaciones ANFFECC'!Z9*1000000</f>
        <v>54246263.581720978</v>
      </c>
      <c r="E8" s="83">
        <f>'Datos instalaciones ANFFECC'!Z16*1000000</f>
        <v>66991359.704140149</v>
      </c>
      <c r="F8" s="101">
        <f>'Datos instalaciones ANFFECC'!Z23*1000000</f>
        <v>58243351.634804323</v>
      </c>
      <c r="G8" s="108">
        <f t="shared" si="0"/>
        <v>179480974.92066544</v>
      </c>
    </row>
    <row r="9" spans="2:7">
      <c r="B9" s="113"/>
      <c r="C9" s="86" t="s">
        <v>46</v>
      </c>
      <c r="D9" s="94">
        <f>D5+D$8*D5/SUM(D$5:D$7)</f>
        <v>129317332.08651856</v>
      </c>
      <c r="E9" s="80">
        <f t="shared" ref="E9:F9" si="1">E5+E$8*E5/SUM(E$5:E$7)</f>
        <v>129058931.49869543</v>
      </c>
      <c r="F9" s="102">
        <f t="shared" si="1"/>
        <v>127839606.89511502</v>
      </c>
      <c r="G9" s="109">
        <f t="shared" ref="G9" si="2">G5+G$8*G5/SUM(G$5:G$7)</f>
        <v>386427269.71636212</v>
      </c>
    </row>
    <row r="10" spans="2:7">
      <c r="B10" s="113"/>
      <c r="C10" s="87" t="s">
        <v>47</v>
      </c>
      <c r="D10" s="95">
        <f t="shared" ref="D10:F11" si="3">D6+D$8*D6/SUM(D$5:D$7)</f>
        <v>32748934.321017738</v>
      </c>
      <c r="E10" s="64">
        <f t="shared" si="3"/>
        <v>37102067.341186114</v>
      </c>
      <c r="F10" s="103">
        <f t="shared" si="3"/>
        <v>34593425.880890824</v>
      </c>
      <c r="G10" s="110">
        <f t="shared" ref="G10" si="4">G6+G$8*G6/SUM(G$5:G$7)</f>
        <v>104406623.87776364</v>
      </c>
    </row>
    <row r="11" spans="2:7" ht="15" thickBot="1">
      <c r="B11" s="114"/>
      <c r="C11" s="88" t="s">
        <v>48</v>
      </c>
      <c r="D11" s="96">
        <f t="shared" si="3"/>
        <v>69288413.592463687</v>
      </c>
      <c r="E11" s="81">
        <f t="shared" si="3"/>
        <v>84847261.160118461</v>
      </c>
      <c r="F11" s="104">
        <f t="shared" si="3"/>
        <v>80159610.223994151</v>
      </c>
      <c r="G11" s="111">
        <f t="shared" ref="G11" si="5">G7+G$8*G7/SUM(G$5:G$7)</f>
        <v>234121689.40587419</v>
      </c>
    </row>
  </sheetData>
  <mergeCells count="2">
    <mergeCell ref="B4:B11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instalaciones ANFFECC</vt:lpstr>
      <vt:lpstr>Cálculo agregado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Ramón Francés Díaz</cp:lastModifiedBy>
  <dcterms:created xsi:type="dcterms:W3CDTF">2021-07-22T12:06:48Z</dcterms:created>
  <dcterms:modified xsi:type="dcterms:W3CDTF">2021-07-26T08:37:43Z</dcterms:modified>
</cp:coreProperties>
</file>